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7" activeTab="0"/>
  </bookViews>
  <sheets>
    <sheet name="naslovna" sheetId="1" r:id="rId1"/>
    <sheet name="opći dio" sheetId="2" r:id="rId2"/>
    <sheet name="ORGANIZ." sheetId="3" r:id="rId3"/>
    <sheet name="EKONOM." sheetId="4" r:id="rId4"/>
    <sheet name="POS.DIO" sheetId="5" r:id="rId5"/>
  </sheets>
  <definedNames>
    <definedName name="Excel_BuiltIn_Print_Titles" localSheetId="4">'POS.DIO'!$A$6:$IO$7</definedName>
    <definedName name="_xlnm.Print_Titles" localSheetId="1">'opći dio'!$7:$8</definedName>
    <definedName name="_xlnm.Print_Titles" localSheetId="4">'POS.DIO'!$6:$7</definedName>
  </definedNames>
  <calcPr fullCalcOnLoad="1"/>
</workbook>
</file>

<file path=xl/sharedStrings.xml><?xml version="1.0" encoding="utf-8"?>
<sst xmlns="http://schemas.openxmlformats.org/spreadsheetml/2006/main" count="685" uniqueCount="360">
  <si>
    <t xml:space="preserve">O D L U K U </t>
  </si>
  <si>
    <t xml:space="preserve">O IZVRŠENJU PRORAČUNA  </t>
  </si>
  <si>
    <t>I OPĆI DIO</t>
  </si>
  <si>
    <t>Članak 1.</t>
  </si>
  <si>
    <t>Indeks 5/2</t>
  </si>
  <si>
    <t>Indeks 5/3</t>
  </si>
  <si>
    <t>1.</t>
  </si>
  <si>
    <t>2.</t>
  </si>
  <si>
    <t>3.</t>
  </si>
  <si>
    <t>4.</t>
  </si>
  <si>
    <t>5.</t>
  </si>
  <si>
    <t>6.</t>
  </si>
  <si>
    <t>A. RAČUNA PRIHODA I RASHODA</t>
  </si>
  <si>
    <t xml:space="preserve"> PRIHODI POSLOVANJA 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</si>
  <si>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</si>
  <si>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</si>
  <si>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</si>
  <si>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</si>
  <si>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</si>
  <si>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RAZLIKA VIŠAK/MANJAK</t>
  </si>
  <si>
    <t>B. RAČUNA FINANCIRANJA</t>
  </si>
  <si>
    <t>IZDACI ZA FINANCIJSKU IMOVINU I OTPLATE ZAJMOVA</t>
  </si>
  <si>
    <t>NETO FINANCIRANJE</t>
  </si>
  <si>
    <t>C. RASPOLOŽIVA SREDSTVA IZ PRETHODNIH GODINA</t>
  </si>
  <si>
    <t>VLASTITI IZVORI</t>
  </si>
  <si>
    <t>VIŠAK/MANJAK + NETO FINANCIRANJE+RASPOLOŽIVA SREDSTVA IZ PRETHODNIH GODINA</t>
  </si>
  <si>
    <t>Članak 2.</t>
  </si>
  <si>
    <t>Članak 3.</t>
  </si>
  <si>
    <t>Članak 4.</t>
  </si>
  <si>
    <t>Članak 5.</t>
  </si>
  <si>
    <t>Članak 6.</t>
  </si>
  <si>
    <t xml:space="preserve">        Ova Odluka stupa na snagu danom objavljivanja u "Službenom glasniku".</t>
  </si>
  <si>
    <t>BRODSKO-POSAVSKA ŽUPANIJA</t>
  </si>
  <si>
    <t>OPĆINA VRBJE</t>
  </si>
  <si>
    <t>OPĆINSKO VIJEĆE</t>
  </si>
  <si>
    <t>PREDSJEDNIK</t>
  </si>
  <si>
    <t>OPĆINSKOG VIJEĆA</t>
  </si>
  <si>
    <t>STJEPAN BABIĆ</t>
  </si>
  <si>
    <t xml:space="preserve">OPĆI DIO </t>
  </si>
  <si>
    <t xml:space="preserve">IZVJEŠTAJ O IZVRŠENJU OPĆEG DIJELA PRORAČUNA </t>
  </si>
  <si>
    <t xml:space="preserve">OPĆINE VRBJE ZA RAZDOBLJE OD  01.01. DO 31. 12. 2015. </t>
  </si>
  <si>
    <t>A. RAČUN PRIHODA I RASHODA</t>
  </si>
  <si>
    <t xml:space="preserve"> 6. PRIHODI POSLOVANJA</t>
  </si>
  <si>
    <t>BROJ KONTA</t>
  </si>
  <si>
    <t>VRSTA PRIHODA / RASHODA</t>
  </si>
  <si>
    <t>PRIHODI POSLOVANJA</t>
  </si>
  <si>
    <t>Prihodi od poreza</t>
  </si>
  <si>
    <t>Porez i prirez na dohodak</t>
  </si>
  <si>
    <t>Porez i prirez na dohodak od nesmostalnom rada</t>
  </si>
  <si>
    <t>-</t>
  </si>
  <si>
    <t>Porez i prirez na dohodak do kapitala</t>
  </si>
  <si>
    <t>Porezi na imovinu</t>
  </si>
  <si>
    <t>Povremeni porezi na imovinu</t>
  </si>
  <si>
    <t>Porezi na robu i usluge</t>
  </si>
  <si>
    <t xml:space="preserve">Porez na promet </t>
  </si>
  <si>
    <t>Porez na korištenje dobara ili izvođenje aktivnosti</t>
  </si>
  <si>
    <t>Pomoći iz inozemstva (darovnice) i od subjekata unutar opće države</t>
  </si>
  <si>
    <t xml:space="preserve">Pomoći iz proračuna </t>
  </si>
  <si>
    <t>Tekuće pomoći iz proračuna</t>
  </si>
  <si>
    <t>Kapitalne pomoći iz proračuna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</si>
  <si>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</si>
  <si>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</si>
  <si>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</si>
  <si>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</si>
  <si>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</si>
  <si>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</si>
  <si>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Ostali prihodi od nefinancijske imovine</t>
  </si>
  <si>
    <t>Prihodi od administrativnih pristojbi i po posebnim propisima</t>
  </si>
  <si>
    <t>Prihodi po posebnim propisima</t>
  </si>
  <si>
    <t>Doprinosi za šume</t>
  </si>
  <si>
    <t>Ostali nespomenuti prihodi</t>
  </si>
  <si>
    <t>Komunalni doprinosi i  naknade</t>
  </si>
  <si>
    <t xml:space="preserve">Komunalni doprinosi </t>
  </si>
  <si>
    <t xml:space="preserve">Komunalne naknade </t>
  </si>
  <si>
    <t>Kazne, upravne mjere i ostali prihodi</t>
  </si>
  <si>
    <t>Ostali prihodi</t>
  </si>
  <si>
    <t xml:space="preserve"> 7. PRIHODI OD PRODAJE NEFINANCIJSKE IMOVINE</t>
  </si>
  <si>
    <t>Prihodi od prodaje neproizvedene imovine</t>
  </si>
  <si>
    <t>Prihodi od prodaje mat. imov. - prirodnih bogatstava</t>
  </si>
  <si>
    <t>Zemljišta</t>
  </si>
  <si>
    <t>3. RASHODI POSLOVANJA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</si>
  <si>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</si>
  <si>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</si>
  <si>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</si>
  <si>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</si>
  <si>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</si>
  <si>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</si>
  <si>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</si>
  <si>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</si>
  <si>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</si>
  <si>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 xml:space="preserve">Službena putovanja   </t>
  </si>
  <si>
    <t>Stručno usavršavanje zaposlenika</t>
  </si>
  <si>
    <t>Ostale naknade troškova zaposlenima</t>
  </si>
  <si>
    <t>Rashodi za materijal i energiju</t>
  </si>
  <si>
    <t>Uredski mat. i ostali materijalni rashodi</t>
  </si>
  <si>
    <t>Energija</t>
  </si>
  <si>
    <t>Materijal i dijelovi za tekuće invest.održavanje</t>
  </si>
  <si>
    <t>Sitan inventar i auto gume</t>
  </si>
  <si>
    <t>Službena, radna i zaštitna odjeća i obuća</t>
  </si>
  <si>
    <t>Rashodi za usluge</t>
  </si>
  <si>
    <t>Usluge telefona,  pošte i prijevoza</t>
  </si>
  <si>
    <t>Usluge tekućeg i inv.održ.</t>
  </si>
  <si>
    <t xml:space="preserve">Usluge promidžbe i informiranja   </t>
  </si>
  <si>
    <t xml:space="preserve">Komunalne usluge  </t>
  </si>
  <si>
    <t>Zakupnine i najamnine</t>
  </si>
  <si>
    <t>Zdravstvene i veterinarske usluge</t>
  </si>
  <si>
    <t xml:space="preserve">Intelektualne i osobne usluge   </t>
  </si>
  <si>
    <t>Računalne usluge</t>
  </si>
  <si>
    <t>Ostale usluge</t>
  </si>
  <si>
    <t>Naknade troškova osobama izvan radnog odnosa</t>
  </si>
  <si>
    <t>Ostali nespomenuti rashodi poslovanja</t>
  </si>
  <si>
    <t xml:space="preserve">Naknade za rad predstav.i izvršnih tijela, povjerenstva i sl. </t>
  </si>
  <si>
    <t>Premije osiguranja</t>
  </si>
  <si>
    <t>Reprezentacija</t>
  </si>
  <si>
    <t>Članarine i norme</t>
  </si>
  <si>
    <t>Financijski rashodi</t>
  </si>
  <si>
    <t>Kamate za primljene kredite i zajmove</t>
  </si>
  <si>
    <t>Kamate za primljene kredite i zajmove od kreditnih i ostalih</t>
  </si>
  <si>
    <t>Ostali financijski rashodi</t>
  </si>
  <si>
    <t>Bankarske usluge i platni promet</t>
  </si>
  <si>
    <t>Zatezne kamate iz poslovnih odnosa i dr.</t>
  </si>
  <si>
    <t>Pomoći dane u inoz.i unutar općeg proračuna</t>
  </si>
  <si>
    <t>Tekuće pomoći proračunskim korisnicima drugih proračuna</t>
  </si>
  <si>
    <t>Tekuće  pomoći unutar općeg proračuna</t>
  </si>
  <si>
    <t>Naknade građanima i kućanst. na temelju osig. i dr.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</si>
  <si>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</si>
  <si>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</si>
  <si>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</si>
  <si>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</si>
  <si>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</si>
  <si>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</si>
  <si>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kazne, štete i penali</t>
  </si>
  <si>
    <t>Naknade štete pravnim i fizičkim osobama</t>
  </si>
  <si>
    <t>4. RASHODI ZA NABAVU NEFINANCIJSKE IMOVINE</t>
  </si>
  <si>
    <t>Rashodi za nabavu proizvedene dugotrajne imovine</t>
  </si>
  <si>
    <t>Građevinski objekti</t>
  </si>
  <si>
    <t>Poslovni objekti</t>
  </si>
  <si>
    <t>Ceste, željeznice i sl. građevinski objekti</t>
  </si>
  <si>
    <t>Ostali građevinski objekti</t>
  </si>
  <si>
    <t>Postrojenja i oprema</t>
  </si>
  <si>
    <t>Uredska oprema i namještaj</t>
  </si>
  <si>
    <t>Oprema za održavanje i zaštitu</t>
  </si>
  <si>
    <t>Uređaji, strojevi i oprema za ostale namjene</t>
  </si>
  <si>
    <t>Nematerijalna proizvodna imovina</t>
  </si>
  <si>
    <t>Ostala nematerijalna proizvodna imovina</t>
  </si>
  <si>
    <t>Rashodi za dodatna ulaganja na nefinancijskoj imovini</t>
  </si>
  <si>
    <t>Dodatna ulaganja na građevinskim objektima</t>
  </si>
  <si>
    <t>5. IZDATCI ZA FINANCIJSKU IMOVINU</t>
  </si>
  <si>
    <t>Izdatci za otplatu glavnice primljenih kredita i zajmova</t>
  </si>
  <si>
    <t>Otplata glavnice primljenih kredita i zajmova od kreditnih i ostalih financ</t>
  </si>
  <si>
    <t>Otplata glavnice prmljenih zajmova od ostalih tuzamnih financ.inst.</t>
  </si>
  <si>
    <t>9. VLASTITI IZVORI</t>
  </si>
  <si>
    <t>Rezultat poslovanja</t>
  </si>
  <si>
    <t>Višak/manjak prihoda</t>
  </si>
  <si>
    <t>Višak prihoda</t>
  </si>
  <si>
    <t>POSEBNI DIO</t>
  </si>
  <si>
    <t xml:space="preserve">IZVJEŠTAJ O IZVRŠENJU POSEBNOG DIJELA PRORAČUNA </t>
  </si>
  <si>
    <t>PLAN I IZVRŠENJE RASHODA PO ORGANIZACIJSKOJ KLASIFIKACIJI</t>
  </si>
  <si>
    <t xml:space="preserve">NAZIV RASHODA </t>
  </si>
  <si>
    <t>Indeks 3/2</t>
  </si>
  <si>
    <t>UKUPNO RASHODI I IZDACI</t>
  </si>
  <si>
    <t>R 001 OPĆINSKO VIJEĆE</t>
  </si>
  <si>
    <t>Glava 01 OPĆINSKO VIJEĆE</t>
  </si>
  <si>
    <t>R 002 OPĆINSKA UPRAVA</t>
  </si>
  <si>
    <t>PLAN I IZVRŠENJE RASHODA PO EKONOMSKOJ KLASIFIKACIJI</t>
  </si>
  <si>
    <t>BROJ RAČUNA</t>
  </si>
  <si>
    <t>VRSTA RASHODA I IZDATKA</t>
  </si>
  <si>
    <r>
      <t xml:space="preserve">Glava 00101 </t>
    </r>
    <r>
      <rPr>
        <sz val="10"/>
        <rFont val="Times New Roman"/>
        <family val="1"/>
      </rPr>
      <t>OPĆINSKO VIJEĆE</t>
    </r>
  </si>
  <si>
    <t>Rashodi poslovanja</t>
  </si>
  <si>
    <t xml:space="preserve">Ostali nespomenuti rashodi posl.-troškovi izbora  </t>
  </si>
  <si>
    <r>
      <t xml:space="preserve">Glava 00202  </t>
    </r>
    <r>
      <rPr>
        <sz val="10"/>
        <rFont val="Times New Roman"/>
        <family val="1"/>
      </rPr>
      <t>JEDINSTVENI UPRAVNI ODJEL</t>
    </r>
  </si>
  <si>
    <t>Plaće (Bruto)</t>
  </si>
  <si>
    <t>Naknada troškova zaposlenima</t>
  </si>
  <si>
    <t>Javnobilježničke pristojbe</t>
  </si>
  <si>
    <t>Ostali  nespomenuti rashodi</t>
  </si>
  <si>
    <t>Kamate za primljene kredite i zajmove od kreditnih i ostalih financ.</t>
  </si>
  <si>
    <t>Zatezne kamate</t>
  </si>
  <si>
    <t>Ostali nespomenuti financijski rashodi</t>
  </si>
  <si>
    <t>Pomoć proračunskim korisnicima</t>
  </si>
  <si>
    <t>Pomoći proračunskim korisnicima drugog proračuna</t>
  </si>
  <si>
    <t xml:space="preserve">Naknade građanima i kućanstvima </t>
  </si>
  <si>
    <t>Rashodi za nabavu nefinancijske imovine</t>
  </si>
  <si>
    <t>Rashodi za nabavu proizvedene dug. imovine</t>
  </si>
  <si>
    <t xml:space="preserve">Ceste, željez. i sl.prom.objekti </t>
  </si>
  <si>
    <t>Nematerijala proizvodna imovina</t>
  </si>
  <si>
    <t>Rashodi za dodatna ulaganja na nefinanc. imovini</t>
  </si>
  <si>
    <t>Izdatci za financijsku imovinu</t>
  </si>
  <si>
    <t>Otplata glavnice primljenih kredita i zajmova od kreditnih</t>
  </si>
  <si>
    <t>Otplata glavnice primljenih zajmova od ostalih tuzemnih financ.inst.</t>
  </si>
  <si>
    <t>PLAN I IZVRŠENJE RASHODA PO PROGRAMSKOJ KLASIFIKACIJI</t>
  </si>
  <si>
    <t>ŠIFRA</t>
  </si>
  <si>
    <t>Indeks 4/2</t>
  </si>
  <si>
    <t>Glava 00101 OPĆINSKO VIJEĆE</t>
  </si>
  <si>
    <t>P1001</t>
  </si>
  <si>
    <t xml:space="preserve">  PROGRAM 1001:  Program lokalne samouprave</t>
  </si>
  <si>
    <t>A100102</t>
  </si>
  <si>
    <t>AKTIVNOST:RAD OPĆINSKOG VIJEĆA</t>
  </si>
  <si>
    <t>Ostali nespomenuti rashodi poslovanja-troškovi izbora,rashodi protokola,manifestacije</t>
  </si>
  <si>
    <t>A100104</t>
  </si>
  <si>
    <t>AKTIVNOST: FINANCIRANJE POLITIČKIH STRANAKA</t>
  </si>
  <si>
    <t xml:space="preserve">Zakupnine i najamnine </t>
  </si>
  <si>
    <t>Ostali  nespomenuti rashodi poslovanja</t>
  </si>
  <si>
    <t>Glava 00201  JEDINSTVENI UPRAVNI ODJEL</t>
  </si>
  <si>
    <t>Funkcijska klasifikacija: 01 -  Opće javne usluge</t>
  </si>
  <si>
    <t xml:space="preserve">  PROGRAM 1003:  Lokalna samouprava</t>
  </si>
  <si>
    <t>A100101</t>
  </si>
  <si>
    <t>AKTIVNOST: ZAJEDNIČKI TROŠKOVI ZAPOSLENIH (URED NAČELNIKA I JUO)</t>
  </si>
  <si>
    <t>A100103</t>
  </si>
  <si>
    <t>AKTIVNOST: JAVNA UPRAVA I ADMINISTRACIJA</t>
  </si>
  <si>
    <t>Materijal i dijelovi za tekuće inves.održavanje</t>
  </si>
  <si>
    <t>Pristojbe i naknade</t>
  </si>
  <si>
    <t>Ostali nespomenuti nefinancijski rashodi</t>
  </si>
  <si>
    <t>A100105</t>
  </si>
  <si>
    <t>AKTIVNOST:OTPLATA KREDITA DUGOROČNI</t>
  </si>
  <si>
    <t>Otplata glavnice</t>
  </si>
  <si>
    <t>K100107</t>
  </si>
  <si>
    <t>KAPITALNI PROJEKT: NABAVA OPREME ZA REDOVNO POSLOVANJE</t>
  </si>
  <si>
    <t>Funkcijska klasifikacija: 04 -  Ekonomski poslovi</t>
  </si>
  <si>
    <t>P2001</t>
  </si>
  <si>
    <t xml:space="preserve">  PROGRAM 2001:  Održavanje komunalne infrastrukture</t>
  </si>
  <si>
    <t>A200101</t>
  </si>
  <si>
    <t>AKTIVNOST: ODRŽAVANJE ZGRADA – SKLADIŠTA, MRTVAČNICE</t>
  </si>
  <si>
    <t>A200102</t>
  </si>
  <si>
    <t>AKTIVNOST: ODRŽAVANJE NERAZVRSTANIH CESTA, PROPUSTA I POLJ.PUTEVA</t>
  </si>
  <si>
    <t>A200103</t>
  </si>
  <si>
    <t xml:space="preserve">AKTIVNOST: ODRŽAVANJE JAVNE RASVJETE </t>
  </si>
  <si>
    <t>A200104</t>
  </si>
  <si>
    <t>AKTIVNOST: ODRŽAVANJE JAVNIH POVRŠINA</t>
  </si>
  <si>
    <t>K200106</t>
  </si>
  <si>
    <t>KAPITALNI PROJEKT: DODATNA ULAGANJA NA GRAĐEVINSKIM OBJEKTIMA</t>
  </si>
  <si>
    <t>K200107</t>
  </si>
  <si>
    <t>KAPITALNI PROJEKT: PROJEKTNA DOKUMENTACIJA ZA KOMUNALNU INFRASTRUKTURU</t>
  </si>
  <si>
    <t>Rashodi za nabavu proiz.dug.imovine</t>
  </si>
  <si>
    <t>Nematerijalna proizvodna imovina - projekti</t>
  </si>
  <si>
    <t>Ostala nematerijalna proizvedena imovina</t>
  </si>
  <si>
    <t>K200108</t>
  </si>
  <si>
    <t>KAPITALNI PROJEKT: POSLOVNI OBJEKTI – ZGRADE KULTURNIH INSTITUCIJA</t>
  </si>
  <si>
    <t>Rashodi za nabavu proizvedene dugotrajne imov.</t>
  </si>
  <si>
    <t>K200111</t>
  </si>
  <si>
    <t>KAPITALNI PROJEKT: IZGRADNJA CESTA I OSTALIH SLIČNIH OBJEKATA</t>
  </si>
  <si>
    <t xml:space="preserve">Ceste, željez. I sl.prom.objekti </t>
  </si>
  <si>
    <t>K200110</t>
  </si>
  <si>
    <t>K200112</t>
  </si>
  <si>
    <t>AKTIVNOST: DOBROVOLJNE RADNE AKCIJE</t>
  </si>
  <si>
    <t>P2004</t>
  </si>
  <si>
    <t xml:space="preserve">  PROGRAM: 2004 Javni radovi i komunalni program</t>
  </si>
  <si>
    <t>A200401</t>
  </si>
  <si>
    <t>AKTIVNOST: KOMUNALNI RADOVI I USLUGE</t>
  </si>
  <si>
    <t>Sitni inventar i auto gume</t>
  </si>
  <si>
    <t>Rshodi za usluge</t>
  </si>
  <si>
    <t>K200402</t>
  </si>
  <si>
    <t>KAPITALNI PROJEKT: NABAVA I OBNOVA SREDSTAVA ZA RAD</t>
  </si>
  <si>
    <t>P2002</t>
  </si>
  <si>
    <t xml:space="preserve">  PROGRAM 2002: Zaštita okoliša</t>
  </si>
  <si>
    <t>A200201</t>
  </si>
  <si>
    <t>AKTIVNOST: EKOLOŠKE I KOMUNALNE USLUGE</t>
  </si>
  <si>
    <t>Rashodi</t>
  </si>
  <si>
    <t>A200202</t>
  </si>
  <si>
    <t>AKTIVNOST: POLJOPRIVREDA</t>
  </si>
  <si>
    <t>Funkcijska klasifikacija: 09 -  Obrazovanje</t>
  </si>
  <si>
    <t>AKTIVNOST: PREDŠKOLA – MALA ŠKOLA</t>
  </si>
  <si>
    <t>Pomoći proračunskim korisnicima drugih proračuna</t>
  </si>
  <si>
    <t>Tekuće donacije u novcu – tekuća pričuva proračuna</t>
  </si>
  <si>
    <t>Ostali  nespomenuti rashodi poslovanja – LAG</t>
  </si>
  <si>
    <t xml:space="preserve">Funkcijska klasifikacija: 08 -  Rekreacija, kultura i religija </t>
  </si>
  <si>
    <t>P3002</t>
  </si>
  <si>
    <t xml:space="preserve">  PROGRAM 3002: Javne potrebe u kulturi</t>
  </si>
  <si>
    <t>A300201</t>
  </si>
  <si>
    <t>AKTIVNOST: KULTURNE MANIFESTACIJE, ODRŽAVANJE KULT.I SAKRAL.OBJEKATA</t>
  </si>
  <si>
    <t xml:space="preserve">Rashodi za </t>
  </si>
  <si>
    <t>P3003</t>
  </si>
  <si>
    <t xml:space="preserve">  PROGRAM 3003: Program javnih potreba u športu</t>
  </si>
  <si>
    <t>A300301</t>
  </si>
  <si>
    <t xml:space="preserve">AKTIVNOST: JAVNE POTREBE U ŠPORTU </t>
  </si>
  <si>
    <t>K300302</t>
  </si>
  <si>
    <t>KAPITALNI PROJEKT: ULAGANJA U ŠPORTSKE OBJEKTE</t>
  </si>
  <si>
    <t>Funkcijska klasifikacija: 03 -  Javni red i sigurnost</t>
  </si>
  <si>
    <t>P2003</t>
  </si>
  <si>
    <t xml:space="preserve">  PROGRAM 2003: Zaštita i spašavanje</t>
  </si>
  <si>
    <t>A200301</t>
  </si>
  <si>
    <t>AKTIVNOST: ZAŠTITA I SPAŠAVANJE, CIVILNA ZAŠTITA</t>
  </si>
  <si>
    <t>A200302</t>
  </si>
  <si>
    <t>AKTIVNOST: ZAŠTITA OD POŽARA</t>
  </si>
  <si>
    <t>Funkcijska klasifikacija: 10 -  Socijalna zaštita</t>
  </si>
  <si>
    <t>P3001</t>
  </si>
  <si>
    <t xml:space="preserve">  PROGRAM 3001: Program socijalne skrbi o obiteljima, djeci, starima i nemoćnima</t>
  </si>
  <si>
    <t>A300101</t>
  </si>
  <si>
    <t>AKTIVNOST: SKRB O OBITELJIMA I DJECI</t>
  </si>
  <si>
    <t>Nak. Građ. i kućan. na temelju osig. i dr. nak.</t>
  </si>
  <si>
    <t>A300102</t>
  </si>
  <si>
    <t>AKTIVNOST: POMOĆ OBITELJIMA I KUĆANSTVIMA</t>
  </si>
  <si>
    <t>Kazne, penali i naknade štete</t>
  </si>
  <si>
    <t>A300103</t>
  </si>
  <si>
    <t>AKTIVNOST: GRADSKI ODBOR CRVENI KRIŽ</t>
  </si>
  <si>
    <t>Naknade građanima i kućanstvima iz proračuna</t>
  </si>
  <si>
    <t>A3003401</t>
  </si>
  <si>
    <t>P3004</t>
  </si>
  <si>
    <t xml:space="preserve">  PROGRAM 3004: Predškolski odgoj i školstvo</t>
  </si>
  <si>
    <t>P3005</t>
  </si>
  <si>
    <t>Funkcijska klasifikacija: 05- Zaštita okoliša</t>
  </si>
  <si>
    <t xml:space="preserve">PROGRAM: Tekuća pričuva </t>
  </si>
  <si>
    <t>Glava 02 JEDINSTVENI UPRAVNI ODJEL</t>
  </si>
  <si>
    <t>OPĆINE VRBJE ZA 01.01.-30.06.2016.</t>
  </si>
  <si>
    <t xml:space="preserve">     Ostvarenje prihoda i primitaka te rashoda i izdataka Proračuna Općine VRBJE za razdoblje od 01.siječnja do 30.lipanj 2016. bilo je kako slijedi:</t>
  </si>
  <si>
    <t>IZVORNI PLAN   ZA 2016.</t>
  </si>
  <si>
    <t>IZVRŠENJE    01.01.-30.06. 2016.</t>
  </si>
  <si>
    <t>OPĆINE VRBJE ZA RAZDOBLJE OD 01. 01. DO 30.06. 2016.</t>
  </si>
  <si>
    <t>TEKUĆI PLAN ZA 2016.</t>
  </si>
  <si>
    <t>IZVRŠENJE  01.01.-30.06. 2016.</t>
  </si>
  <si>
    <t>IZVRŠENJE                             01.01.-30.06. 2015.</t>
  </si>
  <si>
    <t>IZVORNI PLAN ZA  2016.</t>
  </si>
  <si>
    <t>IZVRŠENJE                             01.01.-30.06. 2016.</t>
  </si>
  <si>
    <t>IZVRŠENJE 01.01.30.06. 2015.</t>
  </si>
  <si>
    <t>Komunikacijska oprema - telefoni</t>
  </si>
  <si>
    <t>Usluge tekućeg i investicijskog održavanja-sklad.mrtv</t>
  </si>
  <si>
    <t>Usluge tekućeg i investicijskog održavanja-javne površine</t>
  </si>
  <si>
    <t>A200105</t>
  </si>
  <si>
    <t>AKTIVNOST: GEODETSKO KATASTARSKE USLUGE</t>
  </si>
  <si>
    <t>Usluge</t>
  </si>
  <si>
    <t>K200109</t>
  </si>
  <si>
    <t>KAPITALNI PROJEKT: OSTALI GRAĐ.OBJEKTI-VODOVOD,PINOVOD,KANALIZACIJA</t>
  </si>
  <si>
    <t>Ostali nespomenuti građ.objekti-vodovod Mačkovac V.Greda</t>
  </si>
  <si>
    <t>KAPITALNI PROJEKT: OSTALI GRAĐ.OBJEKTI-SANACIJA ODLAGALIŠTA KOM.OTPADA</t>
  </si>
  <si>
    <t>Ostali građevinski objekti-Sanacija odlagališta komunalnog otpada</t>
  </si>
  <si>
    <t>Reprezentacija-Radne akcije</t>
  </si>
  <si>
    <t>Ostali nespomenuti financijski rashodi-Obrana od tuče</t>
  </si>
  <si>
    <t>Prijevozna sredstva u cestovnom prometu-traktor</t>
  </si>
  <si>
    <t xml:space="preserve">Prijevozna sredstva </t>
  </si>
  <si>
    <t>K300202</t>
  </si>
  <si>
    <t>KAPITALNE DONACIJE VJERSKIM ZAJEDNICAMA</t>
  </si>
  <si>
    <t>Spomenici-spomenik pog.hrv.braniteljima</t>
  </si>
  <si>
    <t>Materijal i dijelovi za tekuće inves.održavanje građ.objekata-sportskih objekata</t>
  </si>
  <si>
    <t>Sportske dvorane i rekreacijski objekti</t>
  </si>
  <si>
    <t>K300402</t>
  </si>
  <si>
    <t>KAPITALNI PROJEKT: OPREMA ZA DJEČJA IGRALIŠTA</t>
  </si>
  <si>
    <t>Uređaji, strojevi i oprema za ostale namjene-dječja igrališta</t>
  </si>
  <si>
    <t>Materijal i dijelovi za tekuće i inv.održavanje-vatrogasni domovi</t>
  </si>
  <si>
    <t>Tekuće  pomoći korisnicima drugih proračuna-Mala škola</t>
  </si>
  <si>
    <t>Prijevozna sredstva u cestvonom prometu</t>
  </si>
  <si>
    <t>Prijevozna sredstva</t>
  </si>
  <si>
    <t>Komunikacijska oprema-telefoni</t>
  </si>
  <si>
    <t>OPĆINE VRBJE ZA RAZDOBLJE OD 01. 01. DO 30. 06. 2016.</t>
  </si>
  <si>
    <t>IZVRŠENJE                              01.01.-30. 06.  2016.</t>
  </si>
  <si>
    <t>IZVORNI PLAN ZA 2016.</t>
  </si>
  <si>
    <t>IZVRŠENJE                              01.01.-30. 06. 2016.</t>
  </si>
  <si>
    <t>javnobilježničke pristojbe</t>
  </si>
  <si>
    <t>Prijevozna sredstva u cestovnom prometu</t>
  </si>
  <si>
    <t>Naknada za priključak</t>
  </si>
  <si>
    <t xml:space="preserve">     Ukupni prihodi i primici ostvareni su u iznosu 1.817.182 kn što je 30% godišnjeg plana.</t>
  </si>
  <si>
    <t xml:space="preserve">     Ukupni rashodi i izdaci izvršeni su u iznosu 1.778.307 kn što je 55 % godišnjeg plana.</t>
  </si>
  <si>
    <t xml:space="preserve">     U razdoblju od 01.siječnja do 30.lipnja  2016. ostvaren je višak prihoda u iznosu 38.875 kn.  </t>
  </si>
  <si>
    <t xml:space="preserve">     Izvješće o ostvarenim prihodima i primicima te izvršenim rashodima i izdacima Proračuna Općine Vrbje za razdoblje od 01.siječnja do 30.06. 2016.po ekonomskoj, organizacijskoj i programskoj klasifikaciji  sastavni su dio Godišnjeg izvještaja o izvršenju Proračuna. </t>
  </si>
  <si>
    <t xml:space="preserve">     Proračun Općine Vrbje za razdoblje od 01.01. do  31.06. 2016. ostvaren je kako slijedi:</t>
  </si>
  <si>
    <t xml:space="preserve">        Na temelju članka 39. Zakona o proračunu ("Narodne novine", broj 87/08) i članka 32. Statuta Općine Vrbje ("Službeni vjesnik Brodsko-posavske županije", broj 15/2009 i 05/2013 ), a po prijedlogu načelnika OPĆINSKO VIJEĆE OPĆINE VRBJE  na  17.sjednici održanoj  29.08.2016.g.. donijelo je</t>
  </si>
  <si>
    <t xml:space="preserve">O USVAJANJU POLUGODIŠNJEG IZVJEŠTAJA </t>
  </si>
  <si>
    <t xml:space="preserve">     Višak prihoda prenesen iz prethodnih godina iznosi 559.567,00 kn.</t>
  </si>
  <si>
    <t xml:space="preserve">     Višak prihoda za prijenos u sljedeće razdoblje iznosi 598.442,00 kn.</t>
  </si>
  <si>
    <t>KLASA: 400-06/16-01/02</t>
  </si>
  <si>
    <t>URBROJ: 2178/19-03-16-1</t>
  </si>
  <si>
    <t>Vrbje, 29.08..2016.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</si>
</sst>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2">
    <font>
      <sz val="10"/>
      <name val="Arial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20"/>
      <name val="Trebuchet MS"/>
      <family val="2"/>
    </font>
    <font>
      <b/>
      <sz val="18"/>
      <color indexed="25"/>
      <name val="Trebuchet MS"/>
      <family val="2"/>
    </font>
    <font>
      <b/>
      <sz val="15"/>
      <color indexed="25"/>
      <name val="Trebuchet MS"/>
      <family val="2"/>
    </font>
    <font>
      <b/>
      <sz val="13"/>
      <color indexed="25"/>
      <name val="Trebuchet MS"/>
      <family val="2"/>
    </font>
    <font>
      <b/>
      <sz val="11"/>
      <color indexed="25"/>
      <name val="Trebuchet MS"/>
      <family val="2"/>
    </font>
    <font>
      <sz val="11"/>
      <color indexed="60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0"/>
      <name val="Trebuchet MS"/>
      <family val="2"/>
    </font>
    <font>
      <b/>
      <sz val="11"/>
      <color indexed="8"/>
      <name val="Trebuchet MS"/>
      <family val="2"/>
    </font>
    <font>
      <sz val="11"/>
      <color indexed="62"/>
      <name val="Trebuchet MS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6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color indexed="2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5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0" fillId="5" borderId="1" applyNumberFormat="0" applyAlignment="0" applyProtection="0"/>
    <xf numFmtId="0" fontId="3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4" fillId="6" borderId="2" applyNumberFormat="0" applyAlignment="0" applyProtection="0"/>
    <xf numFmtId="0" fontId="5" fillId="6" borderId="3" applyNumberFormat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15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4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05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/>
    </xf>
    <xf numFmtId="0" fontId="28" fillId="0" borderId="11" xfId="0" applyFont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24" fillId="0" borderId="0" xfId="0" applyFont="1" applyAlignment="1">
      <alignment horizontal="left"/>
    </xf>
    <xf numFmtId="4" fontId="24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  <xf numFmtId="0" fontId="27" fillId="6" borderId="11" xfId="0" applyFont="1" applyFill="1" applyBorder="1" applyAlignment="1">
      <alignment horizontal="left"/>
    </xf>
    <xf numFmtId="0" fontId="27" fillId="6" borderId="11" xfId="0" applyFont="1" applyFill="1" applyBorder="1" applyAlignment="1">
      <alignment/>
    </xf>
    <xf numFmtId="4" fontId="27" fillId="6" borderId="11" xfId="0" applyNumberFormat="1" applyFont="1" applyFill="1" applyBorder="1" applyAlignment="1">
      <alignment/>
    </xf>
    <xf numFmtId="4" fontId="27" fillId="15" borderId="11" xfId="0" applyNumberFormat="1" applyFont="1" applyFill="1" applyBorder="1" applyAlignment="1">
      <alignment/>
    </xf>
    <xf numFmtId="3" fontId="24" fillId="15" borderId="11" xfId="0" applyNumberFormat="1" applyFont="1" applyFill="1" applyBorder="1" applyAlignment="1">
      <alignment horizontal="right"/>
    </xf>
    <xf numFmtId="3" fontId="24" fillId="6" borderId="11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4" fontId="27" fillId="0" borderId="0" xfId="0" applyNumberFormat="1" applyFont="1" applyFill="1" applyAlignment="1">
      <alignment/>
    </xf>
    <xf numFmtId="3" fontId="2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3" fontId="24" fillId="0" borderId="0" xfId="0" applyNumberFormat="1" applyFont="1" applyFill="1" applyAlignment="1">
      <alignment horizontal="right"/>
    </xf>
    <xf numFmtId="0" fontId="24" fillId="0" borderId="0" xfId="0" applyFont="1" applyBorder="1" applyAlignment="1">
      <alignment horizontal="left" wrapText="1"/>
    </xf>
    <xf numFmtId="4" fontId="24" fillId="0" borderId="0" xfId="0" applyNumberFormat="1" applyFont="1" applyBorder="1" applyAlignment="1">
      <alignment horizontal="right"/>
    </xf>
    <xf numFmtId="4" fontId="24" fillId="0" borderId="0" xfId="0" applyNumberFormat="1" applyFont="1" applyFill="1" applyBorder="1" applyAlignment="1">
      <alignment horizontal="right"/>
    </xf>
    <xf numFmtId="0" fontId="24" fillId="6" borderId="11" xfId="0" applyFont="1" applyFill="1" applyBorder="1" applyAlignment="1">
      <alignment/>
    </xf>
    <xf numFmtId="4" fontId="27" fillId="6" borderId="11" xfId="0" applyNumberFormat="1" applyFont="1" applyFill="1" applyBorder="1" applyAlignment="1">
      <alignment horizontal="right"/>
    </xf>
    <xf numFmtId="3" fontId="27" fillId="15" borderId="11" xfId="0" applyNumberFormat="1" applyFont="1" applyFill="1" applyBorder="1" applyAlignment="1">
      <alignment horizontal="right"/>
    </xf>
    <xf numFmtId="3" fontId="27" fillId="6" borderId="11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wrapText="1"/>
    </xf>
    <xf numFmtId="0" fontId="29" fillId="0" borderId="0" xfId="0" applyFont="1" applyAlignment="1">
      <alignment/>
    </xf>
    <xf numFmtId="0" fontId="29" fillId="6" borderId="12" xfId="0" applyFont="1" applyFill="1" applyBorder="1" applyAlignment="1">
      <alignment/>
    </xf>
    <xf numFmtId="0" fontId="27" fillId="6" borderId="12" xfId="0" applyFont="1" applyFill="1" applyBorder="1" applyAlignment="1">
      <alignment wrapText="1"/>
    </xf>
    <xf numFmtId="4" fontId="27" fillId="6" borderId="12" xfId="0" applyNumberFormat="1" applyFont="1" applyFill="1" applyBorder="1" applyAlignment="1">
      <alignment/>
    </xf>
    <xf numFmtId="3" fontId="27" fillId="15" borderId="12" xfId="0" applyNumberFormat="1" applyFont="1" applyFill="1" applyBorder="1" applyAlignment="1">
      <alignment horizontal="right"/>
    </xf>
    <xf numFmtId="3" fontId="24" fillId="6" borderId="1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18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3" fontId="37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6" fillId="0" borderId="11" xfId="0" applyFont="1" applyFill="1" applyBorder="1" applyAlignment="1">
      <alignment horizontal="center" vertical="center" wrapText="1" shrinkToFit="1"/>
    </xf>
    <xf numFmtId="0" fontId="37" fillId="0" borderId="11" xfId="0" applyFont="1" applyBorder="1" applyAlignment="1">
      <alignment horizontal="center"/>
    </xf>
    <xf numFmtId="0" fontId="28" fillId="16" borderId="0" xfId="0" applyFont="1" applyFill="1" applyAlignment="1">
      <alignment horizontal="left" vertical="top"/>
    </xf>
    <xf numFmtId="0" fontId="28" fillId="16" borderId="0" xfId="0" applyFont="1" applyFill="1" applyAlignment="1">
      <alignment/>
    </xf>
    <xf numFmtId="4" fontId="27" fillId="16" borderId="0" xfId="0" applyNumberFormat="1" applyFont="1" applyFill="1" applyAlignment="1">
      <alignment/>
    </xf>
    <xf numFmtId="1" fontId="27" fillId="16" borderId="0" xfId="0" applyNumberFormat="1" applyFont="1" applyFill="1" applyBorder="1" applyAlignment="1">
      <alignment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/>
    </xf>
    <xf numFmtId="1" fontId="27" fillId="0" borderId="0" xfId="0" applyNumberFormat="1" applyFont="1" applyBorder="1" applyAlignment="1">
      <alignment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/>
    </xf>
    <xf numFmtId="4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Border="1" applyAlignment="1">
      <alignment/>
    </xf>
    <xf numFmtId="1" fontId="24" fillId="0" borderId="0" xfId="0" applyNumberFormat="1" applyFont="1" applyBorder="1" applyAlignment="1">
      <alignment/>
    </xf>
    <xf numFmtId="0" fontId="28" fillId="0" borderId="0" xfId="0" applyFont="1" applyAlignment="1">
      <alignment wrapText="1"/>
    </xf>
    <xf numFmtId="0" fontId="24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/>
    </xf>
    <xf numFmtId="4" fontId="27" fillId="0" borderId="0" xfId="0" applyNumberFormat="1" applyFont="1" applyFill="1" applyAlignment="1">
      <alignment horizontal="right"/>
    </xf>
    <xf numFmtId="0" fontId="39" fillId="0" borderId="0" xfId="0" applyFont="1" applyAlignment="1">
      <alignment horizontal="left" vertical="top"/>
    </xf>
    <xf numFmtId="4" fontId="24" fillId="0" borderId="0" xfId="0" applyNumberFormat="1" applyFont="1" applyFill="1" applyAlignment="1">
      <alignment horizontal="right"/>
    </xf>
    <xf numFmtId="0" fontId="28" fillId="16" borderId="13" xfId="0" applyFont="1" applyFill="1" applyBorder="1" applyAlignment="1">
      <alignment horizontal="left" vertical="top" wrapText="1"/>
    </xf>
    <xf numFmtId="0" fontId="28" fillId="16" borderId="13" xfId="0" applyFont="1" applyFill="1" applyBorder="1" applyAlignment="1">
      <alignment horizontal="left" vertical="center" wrapText="1"/>
    </xf>
    <xf numFmtId="4" fontId="28" fillId="16" borderId="13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wrapText="1"/>
    </xf>
    <xf numFmtId="0" fontId="27" fillId="16" borderId="13" xfId="0" applyNumberFormat="1" applyFont="1" applyFill="1" applyBorder="1" applyAlignment="1">
      <alignment horizontal="left" wrapText="1"/>
    </xf>
    <xf numFmtId="4" fontId="27" fillId="16" borderId="13" xfId="0" applyNumberFormat="1" applyFont="1" applyFill="1" applyBorder="1" applyAlignment="1" applyProtection="1">
      <alignment/>
      <protection hidden="1"/>
    </xf>
    <xf numFmtId="0" fontId="24" fillId="0" borderId="0" xfId="0" applyFont="1" applyBorder="1" applyAlignment="1">
      <alignment/>
    </xf>
    <xf numFmtId="0" fontId="27" fillId="0" borderId="0" xfId="0" applyNumberFormat="1" applyFont="1" applyAlignment="1">
      <alignment horizontal="left" vertical="top" wrapText="1"/>
    </xf>
    <xf numFmtId="4" fontId="27" fillId="0" borderId="0" xfId="0" applyNumberFormat="1" applyFont="1" applyFill="1" applyAlignment="1" applyProtection="1">
      <alignment/>
      <protection hidden="1"/>
    </xf>
    <xf numFmtId="4" fontId="27" fillId="0" borderId="0" xfId="0" applyNumberFormat="1" applyFont="1" applyFill="1" applyAlignment="1" applyProtection="1">
      <alignment horizontal="right"/>
      <protection hidden="1"/>
    </xf>
    <xf numFmtId="4" fontId="27" fillId="0" borderId="0" xfId="0" applyNumberFormat="1" applyFont="1" applyAlignment="1" applyProtection="1">
      <alignment/>
      <protection hidden="1"/>
    </xf>
    <xf numFmtId="0" fontId="40" fillId="0" borderId="0" xfId="0" applyNumberFormat="1" applyFont="1" applyAlignment="1">
      <alignment horizontal="left" vertical="top" wrapText="1"/>
    </xf>
    <xf numFmtId="4" fontId="27" fillId="0" borderId="0" xfId="0" applyNumberFormat="1" applyFont="1" applyAlignment="1">
      <alignment horizontal="right"/>
    </xf>
    <xf numFmtId="0" fontId="39" fillId="0" borderId="0" xfId="0" applyNumberFormat="1" applyFont="1" applyAlignment="1">
      <alignment horizontal="left"/>
    </xf>
    <xf numFmtId="4" fontId="24" fillId="0" borderId="0" xfId="0" applyNumberFormat="1" applyFont="1" applyFill="1" applyAlignment="1" applyProtection="1">
      <alignment/>
      <protection locked="0"/>
    </xf>
    <xf numFmtId="3" fontId="24" fillId="0" borderId="0" xfId="0" applyNumberFormat="1" applyFont="1" applyFill="1" applyAlignment="1">
      <alignment/>
    </xf>
    <xf numFmtId="0" fontId="28" fillId="0" borderId="0" xfId="0" applyNumberFormat="1" applyFont="1" applyAlignment="1">
      <alignment horizontal="left" vertical="top" wrapText="1"/>
    </xf>
    <xf numFmtId="4" fontId="28" fillId="0" borderId="0" xfId="0" applyNumberFormat="1" applyFont="1" applyAlignment="1" applyProtection="1">
      <alignment/>
      <protection hidden="1"/>
    </xf>
    <xf numFmtId="4" fontId="28" fillId="0" borderId="0" xfId="0" applyNumberFormat="1" applyFont="1" applyAlignment="1" applyProtection="1">
      <alignment horizontal="right"/>
      <protection hidden="1"/>
    </xf>
    <xf numFmtId="0" fontId="39" fillId="0" borderId="0" xfId="0" applyNumberFormat="1" applyFont="1" applyFill="1" applyAlignment="1">
      <alignment horizontal="left"/>
    </xf>
    <xf numFmtId="0" fontId="39" fillId="0" borderId="0" xfId="0" applyNumberFormat="1" applyFont="1" applyFill="1" applyAlignment="1">
      <alignment/>
    </xf>
    <xf numFmtId="0" fontId="39" fillId="0" borderId="0" xfId="0" applyNumberFormat="1" applyFont="1" applyBorder="1" applyAlignment="1">
      <alignment horizontal="left" wrapText="1"/>
    </xf>
    <xf numFmtId="4" fontId="24" fillId="0" borderId="0" xfId="0" applyNumberFormat="1" applyFont="1" applyFill="1" applyAlignment="1" applyProtection="1">
      <alignment horizontal="right"/>
      <protection locked="0"/>
    </xf>
    <xf numFmtId="0" fontId="39" fillId="0" borderId="0" xfId="0" applyNumberFormat="1" applyFont="1" applyAlignment="1">
      <alignment/>
    </xf>
    <xf numFmtId="0" fontId="37" fillId="0" borderId="0" xfId="0" applyNumberFormat="1" applyFont="1" applyAlignment="1">
      <alignment horizontal="left"/>
    </xf>
    <xf numFmtId="0" fontId="37" fillId="0" borderId="0" xfId="0" applyNumberFormat="1" applyFont="1" applyAlignment="1">
      <alignment/>
    </xf>
    <xf numFmtId="4" fontId="27" fillId="0" borderId="0" xfId="0" applyNumberFormat="1" applyFont="1" applyFill="1" applyAlignment="1" applyProtection="1">
      <alignment/>
      <protection locked="0"/>
    </xf>
    <xf numFmtId="0" fontId="39" fillId="0" borderId="0" xfId="0" applyNumberFormat="1" applyFont="1" applyFill="1" applyAlignment="1">
      <alignment horizontal="left" vertical="top"/>
    </xf>
    <xf numFmtId="0" fontId="39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 applyProtection="1">
      <alignment/>
      <protection hidden="1"/>
    </xf>
    <xf numFmtId="4" fontId="28" fillId="0" borderId="0" xfId="0" applyNumberFormat="1" applyFont="1" applyFill="1" applyAlignment="1" applyProtection="1">
      <alignment horizontal="right"/>
      <protection hidden="1"/>
    </xf>
    <xf numFmtId="4" fontId="40" fillId="0" borderId="0" xfId="0" applyNumberFormat="1" applyFont="1" applyFill="1" applyAlignment="1" applyProtection="1">
      <alignment/>
      <protection hidden="1"/>
    </xf>
    <xf numFmtId="0" fontId="27" fillId="0" borderId="0" xfId="0" applyNumberFormat="1" applyFont="1" applyBorder="1" applyAlignment="1">
      <alignment horizontal="left" vertical="top" wrapText="1"/>
    </xf>
    <xf numFmtId="0" fontId="27" fillId="0" borderId="0" xfId="0" applyNumberFormat="1" applyFont="1" applyBorder="1" applyAlignment="1">
      <alignment horizontal="left" wrapText="1"/>
    </xf>
    <xf numFmtId="0" fontId="24" fillId="0" borderId="0" xfId="0" applyNumberFormat="1" applyFont="1" applyBorder="1" applyAlignment="1">
      <alignment horizontal="left" vertical="top" wrapText="1"/>
    </xf>
    <xf numFmtId="0" fontId="24" fillId="0" borderId="0" xfId="0" applyNumberFormat="1" applyFont="1" applyBorder="1" applyAlignment="1">
      <alignment horizontal="left" wrapText="1"/>
    </xf>
    <xf numFmtId="0" fontId="24" fillId="0" borderId="0" xfId="0" applyNumberFormat="1" applyFont="1" applyAlignment="1">
      <alignment horizontal="left" vertical="top" wrapText="1"/>
    </xf>
    <xf numFmtId="0" fontId="28" fillId="16" borderId="13" xfId="0" applyNumberFormat="1" applyFont="1" applyFill="1" applyBorder="1" applyAlignment="1">
      <alignment horizontal="left" vertical="top" wrapText="1"/>
    </xf>
    <xf numFmtId="4" fontId="28" fillId="16" borderId="13" xfId="0" applyNumberFormat="1" applyFont="1" applyFill="1" applyBorder="1" applyAlignment="1" applyProtection="1">
      <alignment/>
      <protection hidden="1"/>
    </xf>
    <xf numFmtId="4" fontId="28" fillId="16" borderId="13" xfId="0" applyNumberFormat="1" applyFont="1" applyFill="1" applyBorder="1" applyAlignment="1" applyProtection="1">
      <alignment horizontal="right"/>
      <protection hidden="1"/>
    </xf>
    <xf numFmtId="4" fontId="40" fillId="0" borderId="0" xfId="0" applyNumberFormat="1" applyFont="1" applyAlignment="1" applyProtection="1">
      <alignment/>
      <protection hidden="1"/>
    </xf>
    <xf numFmtId="0" fontId="39" fillId="0" borderId="0" xfId="0" applyNumberFormat="1" applyFont="1" applyBorder="1" applyAlignment="1">
      <alignment horizontal="left"/>
    </xf>
    <xf numFmtId="0" fontId="39" fillId="0" borderId="0" xfId="0" applyNumberFormat="1" applyFont="1" applyBorder="1" applyAlignment="1">
      <alignment/>
    </xf>
    <xf numFmtId="0" fontId="37" fillId="0" borderId="0" xfId="0" applyNumberFormat="1" applyFont="1" applyBorder="1" applyAlignment="1">
      <alignment horizontal="left"/>
    </xf>
    <xf numFmtId="0" fontId="37" fillId="0" borderId="0" xfId="0" applyNumberFormat="1" applyFont="1" applyBorder="1" applyAlignment="1">
      <alignment/>
    </xf>
    <xf numFmtId="1" fontId="27" fillId="0" borderId="0" xfId="0" applyNumberFormat="1" applyFont="1" applyFill="1" applyBorder="1" applyAlignment="1">
      <alignment/>
    </xf>
    <xf numFmtId="4" fontId="27" fillId="17" borderId="0" xfId="0" applyNumberFormat="1" applyFont="1" applyFill="1" applyAlignment="1">
      <alignment/>
    </xf>
    <xf numFmtId="1" fontId="24" fillId="17" borderId="0" xfId="0" applyNumberFormat="1" applyFont="1" applyFill="1" applyBorder="1" applyAlignment="1">
      <alignment/>
    </xf>
    <xf numFmtId="1" fontId="27" fillId="17" borderId="0" xfId="0" applyNumberFormat="1" applyFont="1" applyFill="1" applyBorder="1" applyAlignment="1">
      <alignment/>
    </xf>
    <xf numFmtId="0" fontId="27" fillId="0" borderId="0" xfId="0" applyFont="1" applyAlignment="1">
      <alignment horizontal="left"/>
    </xf>
    <xf numFmtId="0" fontId="24" fillId="17" borderId="0" xfId="0" applyFont="1" applyFill="1" applyAlignment="1">
      <alignment/>
    </xf>
    <xf numFmtId="0" fontId="42" fillId="0" borderId="14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/>
    </xf>
    <xf numFmtId="0" fontId="27" fillId="0" borderId="14" xfId="0" applyNumberFormat="1" applyFont="1" applyBorder="1" applyAlignment="1">
      <alignment horizontal="left"/>
    </xf>
    <xf numFmtId="0" fontId="28" fillId="0" borderId="14" xfId="0" applyFont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right" wrapText="1"/>
    </xf>
    <xf numFmtId="3" fontId="27" fillId="0" borderId="14" xfId="0" applyNumberFormat="1" applyFont="1" applyFill="1" applyBorder="1" applyAlignment="1">
      <alignment/>
    </xf>
    <xf numFmtId="3" fontId="27" fillId="0" borderId="14" xfId="0" applyNumberFormat="1" applyFont="1" applyBorder="1" applyAlignment="1" applyProtection="1">
      <alignment horizontal="left"/>
      <protection locked="0"/>
    </xf>
    <xf numFmtId="4" fontId="28" fillId="0" borderId="14" xfId="0" applyNumberFormat="1" applyFont="1" applyFill="1" applyBorder="1" applyAlignment="1">
      <alignment horizontal="right" vertical="center" wrapText="1"/>
    </xf>
    <xf numFmtId="3" fontId="24" fillId="0" borderId="14" xfId="0" applyNumberFormat="1" applyFont="1" applyBorder="1" applyAlignment="1" applyProtection="1">
      <alignment horizontal="left"/>
      <protection locked="0"/>
    </xf>
    <xf numFmtId="4" fontId="40" fillId="0" borderId="14" xfId="0" applyNumberFormat="1" applyFont="1" applyBorder="1" applyAlignment="1">
      <alignment horizontal="right" vertical="center" wrapText="1"/>
    </xf>
    <xf numFmtId="3" fontId="24" fillId="0" borderId="14" xfId="0" applyNumberFormat="1" applyFont="1" applyBorder="1" applyAlignment="1" applyProtection="1">
      <alignment/>
      <protection locked="0"/>
    </xf>
    <xf numFmtId="4" fontId="27" fillId="0" borderId="14" xfId="0" applyNumberFormat="1" applyFont="1" applyBorder="1" applyAlignment="1" applyProtection="1">
      <alignment/>
      <protection locked="0"/>
    </xf>
    <xf numFmtId="4" fontId="24" fillId="0" borderId="14" xfId="0" applyNumberFormat="1" applyFont="1" applyFill="1" applyBorder="1" applyAlignment="1" applyProtection="1">
      <alignment/>
      <protection locked="0"/>
    </xf>
    <xf numFmtId="0" fontId="39" fillId="0" borderId="0" xfId="0" applyNumberFormat="1" applyFont="1" applyBorder="1" applyAlignment="1">
      <alignment horizontal="center"/>
    </xf>
    <xf numFmtId="3" fontId="43" fillId="0" borderId="14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Border="1" applyAlignment="1">
      <alignment horizontal="center" vertical="center" wrapText="1"/>
    </xf>
    <xf numFmtId="3" fontId="44" fillId="0" borderId="14" xfId="0" applyNumberFormat="1" applyFont="1" applyBorder="1" applyAlignment="1" applyProtection="1">
      <alignment horizontal="left"/>
      <protection locked="0"/>
    </xf>
    <xf numFmtId="0" fontId="27" fillId="0" borderId="14" xfId="0" applyNumberFormat="1" applyFont="1" applyBorder="1" applyAlignment="1">
      <alignment horizontal="center" vertical="top" wrapText="1"/>
    </xf>
    <xf numFmtId="0" fontId="27" fillId="0" borderId="14" xfId="0" applyNumberFormat="1" applyFont="1" applyBorder="1" applyAlignment="1">
      <alignment horizontal="left" wrapText="1"/>
    </xf>
    <xf numFmtId="0" fontId="27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right" vertical="center" wrapText="1"/>
    </xf>
    <xf numFmtId="0" fontId="24" fillId="0" borderId="14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left"/>
    </xf>
    <xf numFmtId="0" fontId="39" fillId="0" borderId="14" xfId="0" applyNumberFormat="1" applyFont="1" applyFill="1" applyBorder="1" applyAlignment="1">
      <alignment horizontal="center" vertical="top"/>
    </xf>
    <xf numFmtId="0" fontId="39" fillId="0" borderId="14" xfId="0" applyNumberFormat="1" applyFont="1" applyFill="1" applyBorder="1" applyAlignment="1">
      <alignment/>
    </xf>
    <xf numFmtId="4" fontId="24" fillId="0" borderId="14" xfId="0" applyNumberFormat="1" applyFont="1" applyFill="1" applyBorder="1" applyAlignment="1" applyProtection="1">
      <alignment horizontal="right"/>
      <protection locked="0"/>
    </xf>
    <xf numFmtId="0" fontId="39" fillId="0" borderId="14" xfId="0" applyNumberFormat="1" applyFont="1" applyBorder="1" applyAlignment="1">
      <alignment horizontal="center"/>
    </xf>
    <xf numFmtId="0" fontId="39" fillId="0" borderId="14" xfId="0" applyNumberFormat="1" applyFont="1" applyBorder="1" applyAlignment="1">
      <alignment/>
    </xf>
    <xf numFmtId="4" fontId="40" fillId="0" borderId="14" xfId="0" applyNumberFormat="1" applyFont="1" applyFill="1" applyBorder="1" applyAlignment="1">
      <alignment horizontal="right" vertical="center" wrapText="1"/>
    </xf>
    <xf numFmtId="4" fontId="40" fillId="0" borderId="14" xfId="0" applyNumberFormat="1" applyFont="1" applyFill="1" applyBorder="1" applyAlignment="1">
      <alignment vertical="center" wrapText="1"/>
    </xf>
    <xf numFmtId="3" fontId="27" fillId="0" borderId="14" xfId="0" applyNumberFormat="1" applyFont="1" applyBorder="1" applyAlignment="1" applyProtection="1">
      <alignment/>
      <protection locked="0"/>
    </xf>
    <xf numFmtId="4" fontId="27" fillId="0" borderId="14" xfId="0" applyNumberFormat="1" applyFont="1" applyBorder="1" applyAlignment="1">
      <alignment/>
    </xf>
    <xf numFmtId="4" fontId="27" fillId="0" borderId="14" xfId="0" applyNumberFormat="1" applyFont="1" applyBorder="1" applyAlignment="1" applyProtection="1">
      <alignment/>
      <protection hidden="1"/>
    </xf>
    <xf numFmtId="0" fontId="39" fillId="0" borderId="14" xfId="0" applyNumberFormat="1" applyFont="1" applyBorder="1" applyAlignment="1">
      <alignment horizontal="left" vertical="top" wrapText="1"/>
    </xf>
    <xf numFmtId="0" fontId="37" fillId="0" borderId="14" xfId="0" applyNumberFormat="1" applyFont="1" applyBorder="1" applyAlignment="1">
      <alignment horizontal="center"/>
    </xf>
    <xf numFmtId="0" fontId="37" fillId="0" borderId="14" xfId="0" applyNumberFormat="1" applyFont="1" applyBorder="1" applyAlignment="1">
      <alignment/>
    </xf>
    <xf numFmtId="4" fontId="27" fillId="0" borderId="14" xfId="0" applyNumberFormat="1" applyFont="1" applyFill="1" applyBorder="1" applyAlignment="1" applyProtection="1">
      <alignment/>
      <protection locked="0"/>
    </xf>
    <xf numFmtId="0" fontId="39" fillId="0" borderId="14" xfId="0" applyNumberFormat="1" applyFont="1" applyBorder="1" applyAlignment="1">
      <alignment horizontal="left"/>
    </xf>
    <xf numFmtId="0" fontId="37" fillId="0" borderId="14" xfId="0" applyNumberFormat="1" applyFont="1" applyBorder="1" applyAlignment="1">
      <alignment horizontal="left"/>
    </xf>
    <xf numFmtId="0" fontId="39" fillId="0" borderId="14" xfId="0" applyNumberFormat="1" applyFont="1" applyFill="1" applyBorder="1" applyAlignment="1">
      <alignment horizontal="center"/>
    </xf>
    <xf numFmtId="0" fontId="37" fillId="0" borderId="14" xfId="0" applyNumberFormat="1" applyFont="1" applyFill="1" applyBorder="1" applyAlignment="1">
      <alignment horizontal="center"/>
    </xf>
    <xf numFmtId="0" fontId="37" fillId="0" borderId="14" xfId="0" applyNumberFormat="1" applyFont="1" applyFill="1" applyBorder="1" applyAlignment="1">
      <alignment/>
    </xf>
    <xf numFmtId="0" fontId="39" fillId="0" borderId="14" xfId="0" applyNumberFormat="1" applyFont="1" applyBorder="1" applyAlignment="1">
      <alignment horizontal="left" wrapText="1"/>
    </xf>
    <xf numFmtId="0" fontId="37" fillId="0" borderId="14" xfId="0" applyNumberFormat="1" applyFont="1" applyBorder="1" applyAlignment="1">
      <alignment horizontal="left" wrapText="1"/>
    </xf>
    <xf numFmtId="4" fontId="27" fillId="0" borderId="14" xfId="0" applyNumberFormat="1" applyFont="1" applyFill="1" applyBorder="1" applyAlignment="1" applyProtection="1">
      <alignment/>
      <protection hidden="1"/>
    </xf>
    <xf numFmtId="4" fontId="24" fillId="0" borderId="14" xfId="0" applyNumberFormat="1" applyFont="1" applyFill="1" applyBorder="1" applyAlignment="1" applyProtection="1">
      <alignment/>
      <protection hidden="1"/>
    </xf>
    <xf numFmtId="3" fontId="24" fillId="0" borderId="14" xfId="0" applyNumberFormat="1" applyFont="1" applyFill="1" applyBorder="1" applyAlignment="1">
      <alignment/>
    </xf>
    <xf numFmtId="4" fontId="24" fillId="0" borderId="14" xfId="0" applyNumberFormat="1" applyFont="1" applyBorder="1" applyAlignment="1" applyProtection="1">
      <alignment/>
      <protection locked="0"/>
    </xf>
    <xf numFmtId="4" fontId="27" fillId="0" borderId="14" xfId="0" applyNumberFormat="1" applyFont="1" applyBorder="1" applyAlignment="1">
      <alignment horizontal="right"/>
    </xf>
    <xf numFmtId="0" fontId="27" fillId="0" borderId="14" xfId="0" applyNumberFormat="1" applyFont="1" applyBorder="1" applyAlignment="1" applyProtection="1">
      <alignment horizontal="center"/>
      <protection hidden="1"/>
    </xf>
    <xf numFmtId="0" fontId="27" fillId="0" borderId="14" xfId="0" applyNumberFormat="1" applyFont="1" applyBorder="1" applyAlignment="1" applyProtection="1">
      <alignment/>
      <protection hidden="1"/>
    </xf>
    <xf numFmtId="0" fontId="42" fillId="0" borderId="14" xfId="0" applyFont="1" applyBorder="1" applyAlignment="1">
      <alignment vertical="center"/>
    </xf>
    <xf numFmtId="0" fontId="24" fillId="0" borderId="14" xfId="0" applyFont="1" applyBorder="1" applyAlignment="1">
      <alignment/>
    </xf>
    <xf numFmtId="3" fontId="45" fillId="0" borderId="14" xfId="0" applyNumberFormat="1" applyFont="1" applyBorder="1" applyAlignment="1" applyProtection="1">
      <alignment horizontal="left"/>
      <protection locked="0"/>
    </xf>
    <xf numFmtId="4" fontId="24" fillId="0" borderId="14" xfId="0" applyNumberFormat="1" applyFont="1" applyBorder="1" applyAlignment="1">
      <alignment horizontal="right" vertical="center" wrapText="1"/>
    </xf>
    <xf numFmtId="0" fontId="42" fillId="0" borderId="14" xfId="0" applyFont="1" applyBorder="1" applyAlignment="1">
      <alignment/>
    </xf>
    <xf numFmtId="4" fontId="28" fillId="16" borderId="14" xfId="0" applyNumberFormat="1" applyFont="1" applyFill="1" applyBorder="1" applyAlignment="1">
      <alignment horizontal="right" vertical="center" wrapText="1"/>
    </xf>
    <xf numFmtId="3" fontId="27" fillId="16" borderId="14" xfId="0" applyNumberFormat="1" applyFont="1" applyFill="1" applyBorder="1" applyAlignment="1">
      <alignment vertical="center"/>
    </xf>
    <xf numFmtId="3" fontId="27" fillId="0" borderId="14" xfId="0" applyNumberFormat="1" applyFont="1" applyBorder="1" applyAlignment="1">
      <alignment horizontal="left"/>
    </xf>
    <xf numFmtId="0" fontId="47" fillId="0" borderId="14" xfId="0" applyNumberFormat="1" applyFont="1" applyBorder="1" applyAlignment="1">
      <alignment horizontal="center" wrapText="1"/>
    </xf>
    <xf numFmtId="0" fontId="45" fillId="0" borderId="14" xfId="0" applyFont="1" applyBorder="1" applyAlignment="1">
      <alignment/>
    </xf>
    <xf numFmtId="0" fontId="27" fillId="0" borderId="14" xfId="0" applyNumberFormat="1" applyFont="1" applyBorder="1" applyAlignment="1">
      <alignment horizontal="center" wrapText="1"/>
    </xf>
    <xf numFmtId="0" fontId="44" fillId="0" borderId="14" xfId="0" applyFont="1" applyBorder="1" applyAlignment="1">
      <alignment/>
    </xf>
    <xf numFmtId="0" fontId="24" fillId="0" borderId="14" xfId="0" applyFont="1" applyFill="1" applyBorder="1" applyAlignment="1">
      <alignment/>
    </xf>
    <xf numFmtId="4" fontId="27" fillId="16" borderId="14" xfId="0" applyNumberFormat="1" applyFont="1" applyFill="1" applyBorder="1" applyAlignment="1">
      <alignment vertical="center"/>
    </xf>
    <xf numFmtId="3" fontId="27" fillId="16" borderId="14" xfId="0" applyNumberFormat="1" applyFont="1" applyFill="1" applyBorder="1" applyAlignment="1">
      <alignment/>
    </xf>
    <xf numFmtId="4" fontId="27" fillId="0" borderId="14" xfId="0" applyNumberFormat="1" applyFont="1" applyFill="1" applyBorder="1" applyAlignment="1">
      <alignment/>
    </xf>
    <xf numFmtId="0" fontId="27" fillId="0" borderId="14" xfId="0" applyFont="1" applyBorder="1" applyAlignment="1">
      <alignment/>
    </xf>
    <xf numFmtId="0" fontId="27" fillId="0" borderId="14" xfId="0" applyNumberFormat="1" applyFont="1" applyBorder="1" applyAlignment="1">
      <alignment/>
    </xf>
    <xf numFmtId="0" fontId="27" fillId="0" borderId="14" xfId="0" applyNumberFormat="1" applyFont="1" applyFill="1" applyBorder="1" applyAlignment="1">
      <alignment horizontal="center" wrapText="1"/>
    </xf>
    <xf numFmtId="4" fontId="27" fillId="16" borderId="14" xfId="0" applyNumberFormat="1" applyFont="1" applyFill="1" applyBorder="1" applyAlignment="1">
      <alignment horizontal="right"/>
    </xf>
    <xf numFmtId="4" fontId="27" fillId="0" borderId="14" xfId="0" applyNumberFormat="1" applyFont="1" applyFill="1" applyBorder="1" applyAlignment="1">
      <alignment horizontal="right"/>
    </xf>
    <xf numFmtId="3" fontId="37" fillId="0" borderId="14" xfId="0" applyNumberFormat="1" applyFont="1" applyBorder="1" applyAlignment="1">
      <alignment horizontal="left"/>
    </xf>
    <xf numFmtId="4" fontId="27" fillId="0" borderId="14" xfId="0" applyNumberFormat="1" applyFont="1" applyFill="1" applyBorder="1" applyAlignment="1">
      <alignment/>
    </xf>
    <xf numFmtId="0" fontId="24" fillId="0" borderId="14" xfId="0" applyNumberFormat="1" applyFont="1" applyBorder="1" applyAlignment="1">
      <alignment/>
    </xf>
    <xf numFmtId="4" fontId="27" fillId="0" borderId="14" xfId="0" applyNumberFormat="1" applyFont="1" applyFill="1" applyBorder="1" applyAlignment="1">
      <alignment horizontal="right" vertical="center" wrapText="1"/>
    </xf>
    <xf numFmtId="0" fontId="48" fillId="0" borderId="14" xfId="0" applyFont="1" applyBorder="1" applyAlignment="1">
      <alignment/>
    </xf>
    <xf numFmtId="4" fontId="24" fillId="0" borderId="14" xfId="0" applyNumberFormat="1" applyFont="1" applyFill="1" applyBorder="1" applyAlignment="1">
      <alignment horizontal="right" vertical="center" wrapText="1"/>
    </xf>
    <xf numFmtId="1" fontId="27" fillId="0" borderId="14" xfId="0" applyNumberFormat="1" applyFont="1" applyBorder="1" applyAlignment="1">
      <alignment horizontal="center"/>
    </xf>
    <xf numFmtId="3" fontId="49" fillId="0" borderId="14" xfId="0" applyNumberFormat="1" applyFont="1" applyFill="1" applyBorder="1" applyAlignment="1">
      <alignment/>
    </xf>
    <xf numFmtId="3" fontId="48" fillId="0" borderId="14" xfId="0" applyNumberFormat="1" applyFont="1" applyFill="1" applyBorder="1" applyAlignment="1">
      <alignment/>
    </xf>
    <xf numFmtId="4" fontId="27" fillId="16" borderId="14" xfId="0" applyNumberFormat="1" applyFont="1" applyFill="1" applyBorder="1" applyAlignment="1">
      <alignment horizontal="right" vertical="center" wrapText="1"/>
    </xf>
    <xf numFmtId="3" fontId="27" fillId="17" borderId="14" xfId="0" applyNumberFormat="1" applyFont="1" applyFill="1" applyBorder="1" applyAlignment="1">
      <alignment/>
    </xf>
    <xf numFmtId="0" fontId="27" fillId="0" borderId="14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horizontal="center"/>
    </xf>
    <xf numFmtId="4" fontId="27" fillId="16" borderId="14" xfId="0" applyNumberFormat="1" applyFont="1" applyFill="1" applyBorder="1" applyAlignment="1" applyProtection="1">
      <alignment/>
      <protection locked="0"/>
    </xf>
    <xf numFmtId="3" fontId="49" fillId="16" borderId="14" xfId="0" applyNumberFormat="1" applyFont="1" applyFill="1" applyBorder="1" applyAlignment="1">
      <alignment/>
    </xf>
    <xf numFmtId="3" fontId="24" fillId="0" borderId="14" xfId="0" applyNumberFormat="1" applyFont="1" applyFill="1" applyBorder="1" applyAlignment="1" applyProtection="1">
      <alignment/>
      <protection locked="0"/>
    </xf>
    <xf numFmtId="3" fontId="46" fillId="16" borderId="14" xfId="0" applyNumberFormat="1" applyFont="1" applyFill="1" applyBorder="1" applyAlignment="1">
      <alignment horizontal="left"/>
    </xf>
    <xf numFmtId="0" fontId="24" fillId="0" borderId="14" xfId="0" applyNumberFormat="1" applyFont="1" applyBorder="1" applyAlignment="1">
      <alignment horizontal="center" vertical="top" wrapText="1"/>
    </xf>
    <xf numFmtId="0" fontId="24" fillId="0" borderId="14" xfId="0" applyNumberFormat="1" applyFont="1" applyBorder="1" applyAlignment="1">
      <alignment horizontal="left" wrapText="1"/>
    </xf>
    <xf numFmtId="4" fontId="24" fillId="0" borderId="14" xfId="0" applyNumberFormat="1" applyFont="1" applyBorder="1" applyAlignment="1">
      <alignment horizontal="right"/>
    </xf>
    <xf numFmtId="0" fontId="42" fillId="0" borderId="14" xfId="0" applyFont="1" applyFill="1" applyBorder="1" applyAlignment="1">
      <alignment/>
    </xf>
    <xf numFmtId="0" fontId="42" fillId="0" borderId="14" xfId="0" applyFont="1" applyBorder="1" applyAlignment="1">
      <alignment horizontal="left"/>
    </xf>
    <xf numFmtId="4" fontId="24" fillId="0" borderId="14" xfId="0" applyNumberFormat="1" applyFont="1" applyFill="1" applyBorder="1" applyAlignment="1">
      <alignment horizontal="right"/>
    </xf>
    <xf numFmtId="4" fontId="27" fillId="0" borderId="14" xfId="0" applyNumberFormat="1" applyFont="1" applyBorder="1" applyAlignment="1">
      <alignment/>
    </xf>
    <xf numFmtId="0" fontId="24" fillId="0" borderId="14" xfId="0" applyFont="1" applyBorder="1" applyAlignment="1">
      <alignment horizontal="center"/>
    </xf>
    <xf numFmtId="4" fontId="24" fillId="0" borderId="14" xfId="0" applyNumberFormat="1" applyFont="1" applyBorder="1" applyAlignment="1" applyProtection="1">
      <alignment/>
      <protection hidden="1"/>
    </xf>
    <xf numFmtId="4" fontId="27" fillId="16" borderId="14" xfId="0" applyNumberFormat="1" applyFont="1" applyFill="1" applyBorder="1" applyAlignment="1">
      <alignment horizontal="right" vertical="center"/>
    </xf>
    <xf numFmtId="0" fontId="27" fillId="0" borderId="14" xfId="0" applyNumberFormat="1" applyFont="1" applyBorder="1" applyAlignment="1">
      <alignment horizontal="center" vertical="top"/>
    </xf>
    <xf numFmtId="0" fontId="27" fillId="0" borderId="14" xfId="0" applyFont="1" applyBorder="1" applyAlignment="1">
      <alignment wrapText="1"/>
    </xf>
    <xf numFmtId="0" fontId="24" fillId="0" borderId="14" xfId="0" applyNumberFormat="1" applyFont="1" applyBorder="1" applyAlignment="1">
      <alignment horizontal="center" vertical="top"/>
    </xf>
    <xf numFmtId="0" fontId="24" fillId="0" borderId="14" xfId="0" applyFont="1" applyBorder="1" applyAlignment="1">
      <alignment wrapText="1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/>
    </xf>
    <xf numFmtId="4" fontId="40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 applyProtection="1">
      <alignment/>
      <protection locked="0"/>
    </xf>
    <xf numFmtId="3" fontId="27" fillId="0" borderId="0" xfId="0" applyNumberFormat="1" applyFont="1" applyFill="1" applyBorder="1" applyAlignment="1">
      <alignment/>
    </xf>
    <xf numFmtId="4" fontId="24" fillId="0" borderId="14" xfId="0" applyNumberFormat="1" applyFont="1" applyFill="1" applyBorder="1" applyAlignment="1">
      <alignment/>
    </xf>
    <xf numFmtId="4" fontId="40" fillId="18" borderId="14" xfId="0" applyNumberFormat="1" applyFont="1" applyFill="1" applyBorder="1" applyAlignment="1">
      <alignment horizontal="right" vertical="center" wrapText="1"/>
    </xf>
    <xf numFmtId="3" fontId="27" fillId="18" borderId="14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0" fontId="27" fillId="0" borderId="14" xfId="0" applyNumberFormat="1" applyFont="1" applyFill="1" applyBorder="1" applyAlignment="1">
      <alignment horizontal="left"/>
    </xf>
    <xf numFmtId="0" fontId="39" fillId="0" borderId="15" xfId="0" applyNumberFormat="1" applyFont="1" applyFill="1" applyBorder="1" applyAlignment="1">
      <alignment horizontal="left"/>
    </xf>
    <xf numFmtId="0" fontId="37" fillId="0" borderId="15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39" fillId="0" borderId="16" xfId="0" applyNumberFormat="1" applyFont="1" applyFill="1" applyBorder="1" applyAlignment="1">
      <alignment horizontal="center"/>
    </xf>
    <xf numFmtId="0" fontId="49" fillId="0" borderId="14" xfId="0" applyFont="1" applyBorder="1" applyAlignment="1">
      <alignment/>
    </xf>
    <xf numFmtId="0" fontId="39" fillId="0" borderId="15" xfId="0" applyNumberFormat="1" applyFont="1" applyBorder="1" applyAlignment="1">
      <alignment horizontal="left"/>
    </xf>
    <xf numFmtId="0" fontId="24" fillId="0" borderId="16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37" fillId="0" borderId="15" xfId="0" applyNumberFormat="1" applyFont="1" applyBorder="1" applyAlignment="1">
      <alignment horizontal="left"/>
    </xf>
    <xf numFmtId="0" fontId="37" fillId="0" borderId="16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27" fillId="0" borderId="11" xfId="0" applyFont="1" applyBorder="1" applyAlignment="1">
      <alignment horizontal="center"/>
    </xf>
    <xf numFmtId="0" fontId="27" fillId="0" borderId="0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7" fillId="17" borderId="0" xfId="0" applyFont="1" applyFill="1" applyBorder="1" applyAlignment="1">
      <alignment/>
    </xf>
    <xf numFmtId="0" fontId="28" fillId="0" borderId="0" xfId="0" applyNumberFormat="1" applyFont="1" applyBorder="1" applyAlignment="1">
      <alignment horizontal="center" wrapText="1"/>
    </xf>
    <xf numFmtId="0" fontId="28" fillId="17" borderId="0" xfId="0" applyNumberFormat="1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3" fontId="27" fillId="0" borderId="14" xfId="0" applyNumberFormat="1" applyFont="1" applyBorder="1" applyAlignment="1">
      <alignment horizontal="left" wrapText="1"/>
    </xf>
    <xf numFmtId="0" fontId="46" fillId="18" borderId="14" xfId="0" applyNumberFormat="1" applyFont="1" applyFill="1" applyBorder="1" applyAlignment="1">
      <alignment horizontal="left" vertical="top" wrapText="1"/>
    </xf>
    <xf numFmtId="0" fontId="27" fillId="0" borderId="14" xfId="0" applyNumberFormat="1" applyFont="1" applyFill="1" applyBorder="1" applyAlignment="1">
      <alignment horizontal="left" vertical="top" wrapText="1"/>
    </xf>
    <xf numFmtId="3" fontId="46" fillId="16" borderId="14" xfId="0" applyNumberFormat="1" applyFont="1" applyFill="1" applyBorder="1" applyAlignment="1">
      <alignment horizontal="left"/>
    </xf>
    <xf numFmtId="0" fontId="46" fillId="19" borderId="14" xfId="0" applyNumberFormat="1" applyFont="1" applyFill="1" applyBorder="1" applyAlignment="1">
      <alignment horizontal="left"/>
    </xf>
    <xf numFmtId="0" fontId="27" fillId="0" borderId="14" xfId="0" applyNumberFormat="1" applyFont="1" applyFill="1" applyBorder="1" applyAlignment="1">
      <alignment horizontal="left"/>
    </xf>
    <xf numFmtId="3" fontId="46" fillId="16" borderId="14" xfId="0" applyNumberFormat="1" applyFont="1" applyFill="1" applyBorder="1" applyAlignment="1">
      <alignment horizontal="left" wrapText="1"/>
    </xf>
    <xf numFmtId="0" fontId="39" fillId="0" borderId="16" xfId="0" applyNumberFormat="1" applyFont="1" applyBorder="1" applyAlignment="1">
      <alignment horizontal="left"/>
    </xf>
    <xf numFmtId="0" fontId="39" fillId="0" borderId="15" xfId="0" applyNumberFormat="1" applyFont="1" applyBorder="1" applyAlignment="1">
      <alignment horizontal="left"/>
    </xf>
    <xf numFmtId="0" fontId="37" fillId="0" borderId="14" xfId="0" applyNumberFormat="1" applyFont="1" applyFill="1" applyBorder="1" applyAlignment="1">
      <alignment horizontal="left"/>
    </xf>
    <xf numFmtId="0" fontId="39" fillId="0" borderId="16" xfId="0" applyNumberFormat="1" applyFont="1" applyFill="1" applyBorder="1" applyAlignment="1">
      <alignment horizontal="left"/>
    </xf>
    <xf numFmtId="0" fontId="39" fillId="0" borderId="15" xfId="0" applyNumberFormat="1" applyFont="1" applyFill="1" applyBorder="1" applyAlignment="1">
      <alignment horizontal="left"/>
    </xf>
    <xf numFmtId="0" fontId="37" fillId="0" borderId="16" xfId="0" applyNumberFormat="1" applyFont="1" applyFill="1" applyBorder="1" applyAlignment="1">
      <alignment horizontal="left"/>
    </xf>
    <xf numFmtId="0" fontId="37" fillId="0" borderId="15" xfId="0" applyNumberFormat="1" applyFont="1" applyFill="1" applyBorder="1" applyAlignment="1">
      <alignment horizontal="left"/>
    </xf>
    <xf numFmtId="3" fontId="46" fillId="0" borderId="14" xfId="0" applyNumberFormat="1" applyFont="1" applyFill="1" applyBorder="1" applyAlignment="1">
      <alignment horizontal="left" wrapText="1"/>
    </xf>
    <xf numFmtId="0" fontId="37" fillId="0" borderId="14" xfId="0" applyNumberFormat="1" applyFont="1" applyBorder="1" applyAlignment="1">
      <alignment horizontal="left"/>
    </xf>
    <xf numFmtId="0" fontId="27" fillId="0" borderId="14" xfId="0" applyNumberFormat="1" applyFont="1" applyBorder="1" applyAlignment="1">
      <alignment horizontal="left" vertical="top" wrapText="1"/>
    </xf>
    <xf numFmtId="0" fontId="46" fillId="16" borderId="14" xfId="0" applyNumberFormat="1" applyFont="1" applyFill="1" applyBorder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85" zoomScaleNormal="85" zoomScalePageLayoutView="0" workbookViewId="0" topLeftCell="A1">
      <selection activeCell="E68" sqref="E68"/>
    </sheetView>
  </sheetViews>
  <sheetFormatPr defaultColWidth="9.140625" defaultRowHeight="12.75"/>
  <cols>
    <col min="1" max="1" width="4.421875" style="0" customWidth="1"/>
    <col min="2" max="2" width="66.421875" style="0" customWidth="1"/>
    <col min="3" max="3" width="14.421875" style="0" customWidth="1"/>
    <col min="4" max="4" width="12.7109375" style="0" customWidth="1"/>
    <col min="5" max="5" width="14.421875" style="0" customWidth="1"/>
    <col min="6" max="6" width="4.8515625" style="0" customWidth="1"/>
    <col min="7" max="7" width="4.140625" style="0" customWidth="1"/>
  </cols>
  <sheetData>
    <row r="1" spans="1:7" ht="41.25" customHeight="1">
      <c r="A1" s="268" t="s">
        <v>353</v>
      </c>
      <c r="B1" s="268"/>
      <c r="C1" s="268"/>
      <c r="D1" s="268"/>
      <c r="E1" s="268"/>
      <c r="F1" s="268"/>
      <c r="G1" s="268"/>
    </row>
    <row r="2" spans="1:7" ht="26.25" customHeight="1">
      <c r="A2" s="271" t="s">
        <v>0</v>
      </c>
      <c r="B2" s="271"/>
      <c r="C2" s="271"/>
      <c r="D2" s="271"/>
      <c r="E2" s="271"/>
      <c r="F2" s="271"/>
      <c r="G2" s="271"/>
    </row>
    <row r="3" spans="1:7" ht="19.5" customHeight="1">
      <c r="A3" s="272" t="s">
        <v>354</v>
      </c>
      <c r="B3" s="272"/>
      <c r="C3" s="272"/>
      <c r="D3" s="272"/>
      <c r="E3" s="272"/>
      <c r="F3" s="272"/>
      <c r="G3" s="272"/>
    </row>
    <row r="4" spans="1:7" ht="17.25" customHeight="1">
      <c r="A4" s="272" t="s">
        <v>1</v>
      </c>
      <c r="B4" s="272"/>
      <c r="C4" s="272"/>
      <c r="D4" s="272"/>
      <c r="E4" s="272"/>
      <c r="F4" s="272"/>
      <c r="G4" s="272"/>
    </row>
    <row r="5" spans="1:7" ht="16.5" customHeight="1">
      <c r="A5" s="272" t="s">
        <v>302</v>
      </c>
      <c r="B5" s="272"/>
      <c r="C5" s="272"/>
      <c r="D5" s="272"/>
      <c r="E5" s="272"/>
      <c r="F5" s="272"/>
      <c r="G5" s="272"/>
    </row>
    <row r="6" spans="1:7" ht="17.25" customHeight="1">
      <c r="A6" s="1" t="s">
        <v>2</v>
      </c>
      <c r="G6" s="2"/>
    </row>
    <row r="7" spans="1:7" ht="15" customHeight="1">
      <c r="A7" s="264" t="s">
        <v>3</v>
      </c>
      <c r="B7" s="264"/>
      <c r="C7" s="264"/>
      <c r="D7" s="264"/>
      <c r="E7" s="264"/>
      <c r="F7" s="264"/>
      <c r="G7" s="264"/>
    </row>
    <row r="8" ht="12" customHeight="1"/>
    <row r="9" spans="1:7" s="4" customFormat="1" ht="20.25" customHeight="1">
      <c r="A9" s="3" t="s">
        <v>352</v>
      </c>
      <c r="B9" s="3"/>
      <c r="C9" s="3"/>
      <c r="D9" s="3"/>
      <c r="E9" s="3"/>
      <c r="F9" s="3"/>
      <c r="G9" s="3"/>
    </row>
    <row r="10" spans="1:7" s="9" customFormat="1" ht="24.75" customHeight="1">
      <c r="A10" s="5"/>
      <c r="B10" s="5"/>
      <c r="C10" s="6" t="s">
        <v>312</v>
      </c>
      <c r="D10" s="7" t="s">
        <v>304</v>
      </c>
      <c r="E10" s="6" t="s">
        <v>305</v>
      </c>
      <c r="F10" s="8" t="s">
        <v>4</v>
      </c>
      <c r="G10" s="8" t="s">
        <v>5</v>
      </c>
    </row>
    <row r="11" spans="1:7" s="9" customFormat="1" ht="11.25" customHeight="1">
      <c r="A11" s="269" t="s">
        <v>6</v>
      </c>
      <c r="B11" s="269"/>
      <c r="C11" s="10" t="s">
        <v>7</v>
      </c>
      <c r="D11" s="11" t="s">
        <v>8</v>
      </c>
      <c r="E11" s="11" t="s">
        <v>9</v>
      </c>
      <c r="F11" s="11" t="s">
        <v>10</v>
      </c>
      <c r="G11" s="11" t="s">
        <v>11</v>
      </c>
    </row>
    <row r="12" spans="1:7" s="9" customFormat="1" ht="15.75" customHeight="1">
      <c r="A12" s="12" t="s">
        <v>12</v>
      </c>
      <c r="B12" s="13"/>
      <c r="C12" s="13"/>
      <c r="D12" s="13"/>
      <c r="E12" s="13"/>
      <c r="F12" s="14"/>
      <c r="G12" s="14"/>
    </row>
    <row r="13" spans="1:7" s="9" customFormat="1" ht="19.5" customHeight="1">
      <c r="A13" s="15">
        <v>6</v>
      </c>
      <c r="B13" s="9" t="s">
        <v>13</v>
      </c>
      <c r="C13" s="16">
        <f>'opći dio'!C9</f>
        <v>1146874</v>
      </c>
      <c r="D13" s="17">
        <f>'opći dio'!D9</f>
        <v>5548389</v>
      </c>
      <c r="E13" s="17">
        <f>'opći dio'!E9</f>
        <v>1619680</v>
      </c>
      <c r="F13" s="18">
        <f>E13/C13*100</f>
        <v>141.22562722670494</v>
      </c>
      <c r="G13" s="18">
        <f>E13/D13*100</f>
        <v>29.191896963244645</v>
      </c>
    </row>
    <row r="14" spans="1:7" s="9" customFormat="1" ht="17.25" customHeight="1">
      <c r="A14" s="15">
        <v>7</v>
      </c>
      <c r="B14" s="19" t="s">
        <v>14</v>
      </c>
      <c r="C14" s="16">
        <f>'opći dio'!C43</f>
        <v>197502</v>
      </c>
      <c r="D14" s="17">
        <f>'opći dio'!D43</f>
        <v>550000</v>
      </c>
      <c r="E14" s="17">
        <f>'opći dio'!E43</f>
        <v>197502</v>
      </c>
      <c r="F14" s="18"/>
      <c r="G14" s="18"/>
    </row>
    <row r="15" spans="1:7" s="26" customFormat="1" ht="15" customHeight="1">
      <c r="A15" s="20"/>
      <c r="B15" s="21" t="s">
        <v>15</v>
      </c>
      <c r="C15" s="22">
        <f>SUM(C13:C14)</f>
        <v>1344376</v>
      </c>
      <c r="D15" s="22">
        <f>SUM(D13:D14)</f>
        <v>6098389</v>
      </c>
      <c r="E15" s="23">
        <f>SUM(E13:E14)</f>
        <v>1817182</v>
      </c>
      <c r="F15" s="24">
        <f>E15/C15*100</f>
        <v>135.16917886067588</v>
      </c>
      <c r="G15" s="25">
        <f>E15/D15*100</f>
        <v>29.79773838631809</v>
      </c>
    </row>
    <row r="16" spans="1:7" s="9" customFormat="1" ht="15.75" customHeight="1">
      <c r="A16" s="15">
        <v>3</v>
      </c>
      <c r="B16" s="9" t="s">
        <v>16</v>
      </c>
      <c r="C16" s="16">
        <f>'opći dio'!C49</f>
        <v>2129890</v>
      </c>
      <c r="D16" s="17">
        <f>'opći dio'!D49</f>
        <v>2263411</v>
      </c>
      <c r="E16" s="17">
        <v>699312</v>
      </c>
      <c r="F16" s="18">
        <f>E16/C16*100</f>
        <v>32.83324490936151</v>
      </c>
      <c r="G16" s="18">
        <f>E16/D16*100</f>
        <v>30.896377193536654</v>
      </c>
    </row>
    <row r="17" spans="1:7" s="9" customFormat="1" ht="28.5" customHeight="1">
      <c r="A17" s="15">
        <v>4</v>
      </c>
      <c r="B17" s="19" t="s">
        <v>17</v>
      </c>
      <c r="C17" s="16">
        <f>'opći dio'!C108</f>
        <v>4029167</v>
      </c>
      <c r="D17" s="17">
        <f>'opći dio'!D108</f>
        <v>942000</v>
      </c>
      <c r="E17" s="17">
        <v>1078995</v>
      </c>
      <c r="F17" s="18">
        <f>E17/C17*100</f>
        <v>26.77960481657871</v>
      </c>
      <c r="G17" s="18">
        <f>E17/D17*100</f>
        <v>114.54299363057325</v>
      </c>
    </row>
    <row r="18" spans="1:7" s="26" customFormat="1" ht="13.5" customHeight="1">
      <c r="A18" s="21"/>
      <c r="B18" s="21" t="s">
        <v>18</v>
      </c>
      <c r="C18" s="22">
        <f>SUM(C16:C17)</f>
        <v>6159057</v>
      </c>
      <c r="D18" s="22">
        <f>SUM(D16:D17)</f>
        <v>3205411</v>
      </c>
      <c r="E18" s="22">
        <f>SUM(E16:E17)</f>
        <v>1778307</v>
      </c>
      <c r="F18" s="24">
        <f>E18/C18*100</f>
        <v>28.87304014234647</v>
      </c>
      <c r="G18" s="25">
        <f>E18/D18*100</f>
        <v>55.47828344009551</v>
      </c>
    </row>
    <row r="19" spans="2:7" s="26" customFormat="1" ht="15" customHeight="1">
      <c r="B19" s="26" t="s">
        <v>19</v>
      </c>
      <c r="C19" s="27">
        <f>SUM(C15-C18)</f>
        <v>-4814681</v>
      </c>
      <c r="D19" s="28">
        <f>SUM(D15-D18)</f>
        <v>2892978</v>
      </c>
      <c r="E19" s="28">
        <f>SUM(E15-E18)</f>
        <v>38875</v>
      </c>
      <c r="F19" s="29"/>
      <c r="G19" s="29"/>
    </row>
    <row r="20" spans="4:7" s="30" customFormat="1" ht="7.5" customHeight="1">
      <c r="D20" s="31"/>
      <c r="E20" s="31"/>
      <c r="F20" s="18"/>
      <c r="G20" s="18"/>
    </row>
    <row r="21" spans="1:7" s="30" customFormat="1" ht="16.5" customHeight="1">
      <c r="A21" s="32" t="s">
        <v>20</v>
      </c>
      <c r="B21" s="31"/>
      <c r="C21" s="31"/>
      <c r="D21" s="31"/>
      <c r="E21" s="31"/>
      <c r="F21" s="33"/>
      <c r="G21" s="33"/>
    </row>
    <row r="22" spans="1:7" s="30" customFormat="1" ht="16.5" customHeight="1">
      <c r="A22" s="15">
        <v>5</v>
      </c>
      <c r="B22" s="34" t="s">
        <v>21</v>
      </c>
      <c r="C22" s="35">
        <f>'opći dio'!C127</f>
        <v>60000</v>
      </c>
      <c r="D22" s="36"/>
      <c r="E22" s="36"/>
      <c r="F22" s="18"/>
      <c r="G22" s="18"/>
    </row>
    <row r="23" spans="1:7" s="30" customFormat="1" ht="15" customHeight="1">
      <c r="A23" s="37"/>
      <c r="B23" s="20" t="s">
        <v>22</v>
      </c>
      <c r="C23" s="38">
        <f>SUM(-C22)</f>
        <v>-60000</v>
      </c>
      <c r="D23" s="38">
        <f>SUM(-D22)</f>
        <v>0</v>
      </c>
      <c r="E23" s="38">
        <f>SUM(-E22)</f>
        <v>0</v>
      </c>
      <c r="F23" s="39"/>
      <c r="G23" s="40"/>
    </row>
    <row r="24" spans="1:7" s="30" customFormat="1" ht="9" customHeight="1">
      <c r="A24" s="9"/>
      <c r="D24" s="31"/>
      <c r="E24" s="31"/>
      <c r="F24" s="29"/>
      <c r="G24" s="18"/>
    </row>
    <row r="25" spans="1:7" s="42" customFormat="1" ht="25.5" customHeight="1">
      <c r="A25" s="270" t="s">
        <v>23</v>
      </c>
      <c r="B25" s="270"/>
      <c r="C25" s="28">
        <v>0</v>
      </c>
      <c r="D25" s="28">
        <v>120668</v>
      </c>
      <c r="E25" s="28">
        <v>559567</v>
      </c>
      <c r="F25" s="29" t="e">
        <f>E25/C25*100</f>
        <v>#DIV/0!</v>
      </c>
      <c r="G25" s="18">
        <f>E25/D25*100</f>
        <v>463.72443398415487</v>
      </c>
    </row>
    <row r="26" spans="1:7" s="42" customFormat="1" ht="15" customHeight="1">
      <c r="A26" s="20">
        <v>9</v>
      </c>
      <c r="B26" s="21" t="s">
        <v>24</v>
      </c>
      <c r="C26" s="22">
        <f>SUM(C25)</f>
        <v>0</v>
      </c>
      <c r="D26" s="22">
        <f>SUM(D25)</f>
        <v>120668</v>
      </c>
      <c r="E26" s="22">
        <f>SUM(E25)</f>
        <v>559567</v>
      </c>
      <c r="F26" s="39" t="e">
        <f>E26/C26*100</f>
        <v>#DIV/0!</v>
      </c>
      <c r="G26" s="25">
        <f>E26/D26*100</f>
        <v>463.72443398415487</v>
      </c>
    </row>
    <row r="27" spans="1:7" ht="6" customHeight="1">
      <c r="A27" s="9"/>
      <c r="C27" s="9"/>
      <c r="D27" s="13"/>
      <c r="E27" s="13"/>
      <c r="F27" s="18"/>
      <c r="G27" s="18"/>
    </row>
    <row r="28" spans="1:7" s="42" customFormat="1" ht="39" customHeight="1">
      <c r="A28" s="43"/>
      <c r="B28" s="44" t="s">
        <v>25</v>
      </c>
      <c r="C28" s="45">
        <v>542577.36</v>
      </c>
      <c r="D28" s="45">
        <f>SUM(D19+D23+D25)</f>
        <v>3013646</v>
      </c>
      <c r="E28" s="45">
        <f>SUM(E19+E23+E25)</f>
        <v>598442</v>
      </c>
      <c r="F28" s="46">
        <f>E28/C28*100</f>
        <v>110.29616126998</v>
      </c>
      <c r="G28" s="47"/>
    </row>
    <row r="29" spans="1:7" s="42" customFormat="1" ht="12.75" customHeight="1">
      <c r="A29" s="48"/>
      <c r="B29" s="41"/>
      <c r="C29" s="49"/>
      <c r="D29" s="49"/>
      <c r="E29" s="49"/>
      <c r="F29" s="50"/>
      <c r="G29" s="50"/>
    </row>
    <row r="30" spans="1:7" s="42" customFormat="1" ht="12.75" customHeight="1">
      <c r="A30" s="48"/>
      <c r="B30" s="41"/>
      <c r="C30" s="49"/>
      <c r="D30" s="49"/>
      <c r="E30" s="49"/>
      <c r="F30" s="50"/>
      <c r="G30" s="50"/>
    </row>
    <row r="31" spans="1:7" ht="14.25" customHeight="1">
      <c r="A31" s="264" t="s">
        <v>26</v>
      </c>
      <c r="B31" s="264"/>
      <c r="C31" s="264"/>
      <c r="D31" s="264"/>
      <c r="E31" s="264"/>
      <c r="F31" s="264"/>
      <c r="G31" s="264"/>
    </row>
    <row r="32" spans="1:7" s="30" customFormat="1" ht="31.5" customHeight="1">
      <c r="A32" s="268" t="s">
        <v>303</v>
      </c>
      <c r="B32" s="268"/>
      <c r="C32" s="268"/>
      <c r="D32" s="268"/>
      <c r="E32" s="268"/>
      <c r="F32" s="268"/>
      <c r="G32" s="268"/>
    </row>
    <row r="33" spans="1:7" s="30" customFormat="1" ht="15" customHeight="1">
      <c r="A33" s="268" t="s">
        <v>348</v>
      </c>
      <c r="B33" s="268"/>
      <c r="C33" s="268"/>
      <c r="D33" s="268"/>
      <c r="E33" s="268"/>
      <c r="F33" s="268"/>
      <c r="G33" s="268"/>
    </row>
    <row r="34" spans="1:7" s="30" customFormat="1" ht="15" customHeight="1">
      <c r="A34" s="268" t="s">
        <v>349</v>
      </c>
      <c r="B34" s="268"/>
      <c r="C34" s="268"/>
      <c r="D34" s="268"/>
      <c r="E34" s="268"/>
      <c r="F34" s="268"/>
      <c r="G34" s="268"/>
    </row>
    <row r="35" spans="1:7" s="30" customFormat="1" ht="15" customHeight="1">
      <c r="A35" s="268" t="s">
        <v>350</v>
      </c>
      <c r="B35" s="268"/>
      <c r="C35" s="268"/>
      <c r="D35" s="268"/>
      <c r="E35" s="268"/>
      <c r="F35" s="268"/>
      <c r="G35" s="268"/>
    </row>
    <row r="36" spans="1:7" ht="9.75" customHeight="1">
      <c r="A36" s="30"/>
      <c r="B36" s="30"/>
      <c r="C36" s="30"/>
      <c r="D36" s="30"/>
      <c r="E36" s="30"/>
      <c r="F36" s="30"/>
      <c r="G36" s="30"/>
    </row>
    <row r="37" spans="1:7" ht="18" customHeight="1">
      <c r="A37" s="264" t="s">
        <v>27</v>
      </c>
      <c r="B37" s="264"/>
      <c r="C37" s="264"/>
      <c r="D37" s="264"/>
      <c r="E37" s="264"/>
      <c r="F37" s="264"/>
      <c r="G37" s="264"/>
    </row>
    <row r="38" spans="1:7" ht="15">
      <c r="A38" s="267" t="s">
        <v>355</v>
      </c>
      <c r="B38" s="267"/>
      <c r="C38" s="267"/>
      <c r="D38" s="267"/>
      <c r="E38" s="267"/>
      <c r="F38" s="267"/>
      <c r="G38" s="30"/>
    </row>
    <row r="39" spans="1:7" ht="15">
      <c r="A39" s="3"/>
      <c r="B39" s="3"/>
      <c r="C39" s="3"/>
      <c r="D39" s="3"/>
      <c r="E39" s="3"/>
      <c r="F39" s="3"/>
      <c r="G39" s="3"/>
    </row>
    <row r="40" spans="1:7" ht="16.5" customHeight="1">
      <c r="A40" s="264" t="s">
        <v>28</v>
      </c>
      <c r="B40" s="264"/>
      <c r="C40" s="264"/>
      <c r="D40" s="264"/>
      <c r="E40" s="264"/>
      <c r="F40" s="264"/>
      <c r="G40" s="264"/>
    </row>
    <row r="41" spans="1:7" ht="15">
      <c r="A41" s="267" t="s">
        <v>356</v>
      </c>
      <c r="B41" s="267"/>
      <c r="C41" s="267"/>
      <c r="D41" s="267"/>
      <c r="E41" s="267"/>
      <c r="F41" s="267"/>
      <c r="G41" s="30"/>
    </row>
    <row r="42" spans="1:7" ht="15">
      <c r="A42" s="51"/>
      <c r="B42" s="51"/>
      <c r="C42" s="51"/>
      <c r="D42" s="51"/>
      <c r="E42" s="51"/>
      <c r="F42" s="51"/>
      <c r="G42" s="51"/>
    </row>
    <row r="43" spans="1:7" ht="16.5" customHeight="1">
      <c r="A43" s="264" t="s">
        <v>29</v>
      </c>
      <c r="B43" s="264"/>
      <c r="C43" s="264"/>
      <c r="D43" s="264"/>
      <c r="E43" s="264"/>
      <c r="F43" s="264"/>
      <c r="G43" s="264"/>
    </row>
    <row r="44" spans="1:7" ht="29.25" customHeight="1">
      <c r="A44" s="268" t="s">
        <v>351</v>
      </c>
      <c r="B44" s="268"/>
      <c r="C44" s="268"/>
      <c r="D44" s="268"/>
      <c r="E44" s="268"/>
      <c r="F44" s="268"/>
      <c r="G44" s="268"/>
    </row>
    <row r="45" spans="1:7" ht="12.75">
      <c r="A45" s="30"/>
      <c r="B45" s="30"/>
      <c r="C45" s="30"/>
      <c r="D45" s="30"/>
      <c r="E45" s="30"/>
      <c r="F45" s="30"/>
      <c r="G45" s="30"/>
    </row>
    <row r="46" spans="1:7" ht="14.25">
      <c r="A46" s="264" t="s">
        <v>30</v>
      </c>
      <c r="B46" s="264"/>
      <c r="C46" s="264"/>
      <c r="D46" s="264"/>
      <c r="E46" s="264"/>
      <c r="F46" s="264"/>
      <c r="G46" s="264"/>
    </row>
    <row r="47" spans="1:7" ht="15" customHeight="1">
      <c r="A47" s="268" t="s">
        <v>31</v>
      </c>
      <c r="B47" s="268"/>
      <c r="C47" s="268"/>
      <c r="D47" s="268"/>
      <c r="E47" s="268"/>
      <c r="F47" s="268"/>
      <c r="G47" s="268"/>
    </row>
    <row r="48" spans="1:7" ht="12.75">
      <c r="A48" s="52"/>
      <c r="B48" s="52"/>
      <c r="C48" s="52"/>
      <c r="D48" s="52"/>
      <c r="E48" s="52"/>
      <c r="F48" s="52"/>
      <c r="G48" s="52"/>
    </row>
    <row r="49" spans="1:7" ht="14.25">
      <c r="A49" s="264"/>
      <c r="B49" s="264"/>
      <c r="C49" s="264"/>
      <c r="D49" s="264"/>
      <c r="E49" s="264"/>
      <c r="F49" s="30"/>
      <c r="G49" s="30"/>
    </row>
    <row r="50" spans="1:7" ht="14.25">
      <c r="A50" s="264" t="s">
        <v>32</v>
      </c>
      <c r="B50" s="264"/>
      <c r="C50" s="264"/>
      <c r="D50" s="264"/>
      <c r="E50" s="264"/>
      <c r="F50" s="264"/>
      <c r="G50" s="264"/>
    </row>
    <row r="51" spans="1:7" ht="14.25">
      <c r="A51" s="264" t="s">
        <v>33</v>
      </c>
      <c r="B51" s="264"/>
      <c r="C51" s="264"/>
      <c r="D51" s="264"/>
      <c r="E51" s="264"/>
      <c r="F51" s="264"/>
      <c r="G51" s="264"/>
    </row>
    <row r="52" spans="1:7" ht="14.25">
      <c r="A52" s="264" t="s">
        <v>34</v>
      </c>
      <c r="B52" s="264"/>
      <c r="C52" s="264"/>
      <c r="D52" s="264"/>
      <c r="E52" s="264"/>
      <c r="F52" s="264"/>
      <c r="G52" s="264"/>
    </row>
    <row r="53" spans="1:7" ht="15">
      <c r="A53" s="53"/>
      <c r="B53" s="53"/>
      <c r="C53" s="53"/>
      <c r="D53" s="53"/>
      <c r="E53" s="53"/>
      <c r="F53" s="30"/>
      <c r="G53" s="53"/>
    </row>
    <row r="54" spans="1:7" ht="15">
      <c r="A54" s="266" t="s">
        <v>357</v>
      </c>
      <c r="B54" s="266"/>
      <c r="C54" s="53"/>
      <c r="D54" s="264" t="s">
        <v>35</v>
      </c>
      <c r="E54" s="264"/>
      <c r="F54" s="264"/>
      <c r="G54" s="53"/>
    </row>
    <row r="55" spans="1:7" ht="15">
      <c r="A55" s="266" t="s">
        <v>358</v>
      </c>
      <c r="B55" s="266"/>
      <c r="C55" s="53"/>
      <c r="D55" s="264" t="s">
        <v>36</v>
      </c>
      <c r="E55" s="264"/>
      <c r="F55" s="264"/>
      <c r="G55" s="53"/>
    </row>
    <row r="56" spans="1:7" ht="15">
      <c r="A56" s="266" t="s">
        <v>359</v>
      </c>
      <c r="B56" s="267"/>
      <c r="C56" s="53"/>
      <c r="D56" s="264"/>
      <c r="E56" s="264"/>
      <c r="F56" s="264"/>
      <c r="G56" s="53"/>
    </row>
    <row r="57" spans="1:7" ht="15">
      <c r="A57" s="53"/>
      <c r="B57" s="53"/>
      <c r="C57" s="53"/>
      <c r="D57" s="264" t="s">
        <v>37</v>
      </c>
      <c r="E57" s="264"/>
      <c r="F57" s="264"/>
      <c r="G57" s="53"/>
    </row>
    <row r="58" spans="1:7" ht="15">
      <c r="A58" s="53"/>
      <c r="B58" s="53"/>
      <c r="C58" s="53"/>
      <c r="D58" s="265"/>
      <c r="E58" s="265"/>
      <c r="F58" s="30"/>
      <c r="G58" s="53"/>
    </row>
    <row r="59" spans="1:7" ht="12.75">
      <c r="A59" s="30"/>
      <c r="B59" s="30"/>
      <c r="C59" s="30"/>
      <c r="D59" s="30"/>
      <c r="E59" s="30"/>
      <c r="F59" s="30"/>
      <c r="G59" s="30"/>
    </row>
  </sheetData>
  <sheetProtection selectLockedCells="1" selectUnlockedCells="1"/>
  <mergeCells count="33">
    <mergeCell ref="A1:G1"/>
    <mergeCell ref="A2:G2"/>
    <mergeCell ref="A3:G3"/>
    <mergeCell ref="A4:G4"/>
    <mergeCell ref="A5:G5"/>
    <mergeCell ref="A7:G7"/>
    <mergeCell ref="A11:B11"/>
    <mergeCell ref="A25:B25"/>
    <mergeCell ref="A31:G31"/>
    <mergeCell ref="A32:G32"/>
    <mergeCell ref="A33:G33"/>
    <mergeCell ref="A34:G34"/>
    <mergeCell ref="A35:G35"/>
    <mergeCell ref="A37:G37"/>
    <mergeCell ref="A38:F38"/>
    <mergeCell ref="A40:G40"/>
    <mergeCell ref="A41:F41"/>
    <mergeCell ref="A43:G43"/>
    <mergeCell ref="A44:G44"/>
    <mergeCell ref="A46:G46"/>
    <mergeCell ref="A47:G47"/>
    <mergeCell ref="A49:E49"/>
    <mergeCell ref="A50:G50"/>
    <mergeCell ref="A51:G51"/>
    <mergeCell ref="D57:F57"/>
    <mergeCell ref="D58:E58"/>
    <mergeCell ref="A52:G52"/>
    <mergeCell ref="A54:B54"/>
    <mergeCell ref="D54:F54"/>
    <mergeCell ref="A55:B55"/>
    <mergeCell ref="D55:F55"/>
    <mergeCell ref="A56:B56"/>
    <mergeCell ref="D56:F56"/>
  </mergeCells>
  <printOptions/>
  <pageMargins left="0.8298611111111112" right="0.35" top="0.44027777777777777" bottom="0.45972222222222225" header="0.5118055555555555" footer="0.30972222222222223"/>
  <pageSetup horizontalDpi="300" verticalDpi="300" orientation="landscape" paperSize="9" r:id="rId1"/>
  <headerFooter alignWithMargins="0">
    <oddFooter xml:space="preserve">&amp;C&amp;P&amp;R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zoomScale="85" zoomScaleNormal="85" zoomScalePageLayoutView="0" workbookViewId="0" topLeftCell="A103">
      <selection activeCell="A126" sqref="A126:G126"/>
    </sheetView>
  </sheetViews>
  <sheetFormatPr defaultColWidth="9.140625" defaultRowHeight="12.75"/>
  <cols>
    <col min="1" max="1" width="6.00390625" style="9" customWidth="1"/>
    <col min="2" max="2" width="61.7109375" style="9" customWidth="1"/>
    <col min="3" max="3" width="14.8515625" style="9" customWidth="1"/>
    <col min="4" max="4" width="12.7109375" style="9" customWidth="1"/>
    <col min="5" max="5" width="14.8515625" style="9" customWidth="1"/>
    <col min="6" max="6" width="4.8515625" style="9" customWidth="1"/>
    <col min="7" max="7" width="4.7109375" style="9" customWidth="1"/>
    <col min="8" max="16384" width="9.140625" style="9" customWidth="1"/>
  </cols>
  <sheetData>
    <row r="1" spans="1:5" ht="24.75" customHeight="1">
      <c r="A1" s="54" t="s">
        <v>33</v>
      </c>
      <c r="D1" s="55"/>
      <c r="E1" s="56"/>
    </row>
    <row r="2" spans="1:7" ht="21" customHeight="1">
      <c r="A2" s="279" t="s">
        <v>38</v>
      </c>
      <c r="B2" s="279"/>
      <c r="C2" s="279"/>
      <c r="D2" s="279"/>
      <c r="E2" s="279"/>
      <c r="F2" s="279"/>
      <c r="G2" s="279"/>
    </row>
    <row r="3" spans="1:7" ht="18.75" customHeight="1">
      <c r="A3" s="280" t="s">
        <v>39</v>
      </c>
      <c r="B3" s="280"/>
      <c r="C3" s="280"/>
      <c r="D3" s="280"/>
      <c r="E3" s="280"/>
      <c r="F3" s="280"/>
      <c r="G3" s="280"/>
    </row>
    <row r="4" spans="1:7" ht="15.75" customHeight="1">
      <c r="A4" s="280" t="s">
        <v>40</v>
      </c>
      <c r="B4" s="280"/>
      <c r="C4" s="280"/>
      <c r="D4" s="280"/>
      <c r="E4" s="280"/>
      <c r="F4" s="280"/>
      <c r="G4" s="280"/>
    </row>
    <row r="5" spans="1:7" ht="17.25" customHeight="1">
      <c r="A5" s="281" t="s">
        <v>41</v>
      </c>
      <c r="B5" s="281"/>
      <c r="C5" s="281"/>
      <c r="D5" s="281"/>
      <c r="E5" s="281"/>
      <c r="F5" s="281"/>
      <c r="G5" s="281"/>
    </row>
    <row r="6" spans="1:7" ht="15" customHeight="1">
      <c r="A6" s="282" t="s">
        <v>42</v>
      </c>
      <c r="B6" s="282"/>
      <c r="C6" s="282"/>
      <c r="D6" s="282"/>
      <c r="E6" s="282"/>
      <c r="F6" s="282"/>
      <c r="G6" s="282"/>
    </row>
    <row r="7" spans="1:7" s="63" customFormat="1" ht="26.25" customHeight="1">
      <c r="A7" s="57" t="s">
        <v>43</v>
      </c>
      <c r="B7" s="58" t="s">
        <v>44</v>
      </c>
      <c r="C7" s="59" t="s">
        <v>309</v>
      </c>
      <c r="D7" s="60" t="s">
        <v>310</v>
      </c>
      <c r="E7" s="59" t="s">
        <v>311</v>
      </c>
      <c r="F7" s="61" t="s">
        <v>4</v>
      </c>
      <c r="G7" s="62" t="s">
        <v>5</v>
      </c>
    </row>
    <row r="8" spans="1:7" s="63" customFormat="1" ht="10.5" customHeight="1">
      <c r="A8" s="283" t="s">
        <v>6</v>
      </c>
      <c r="B8" s="283"/>
      <c r="C8" s="58" t="s">
        <v>7</v>
      </c>
      <c r="D8" s="64" t="s">
        <v>8</v>
      </c>
      <c r="E8" s="64" t="s">
        <v>9</v>
      </c>
      <c r="F8" s="65" t="s">
        <v>10</v>
      </c>
      <c r="G8" s="65" t="s">
        <v>11</v>
      </c>
    </row>
    <row r="9" spans="1:7" ht="15" customHeight="1">
      <c r="A9" s="66">
        <v>6</v>
      </c>
      <c r="B9" s="67" t="s">
        <v>45</v>
      </c>
      <c r="C9" s="68">
        <f>SUM(C10,C19,C23,C31,C39)</f>
        <v>1146874</v>
      </c>
      <c r="D9" s="68">
        <f>SUM(D10,D19,D23,D31,D39)</f>
        <v>5548389</v>
      </c>
      <c r="E9" s="68">
        <f>SUM(E10,E19,E23,E31,E39)</f>
        <v>1619680</v>
      </c>
      <c r="F9" s="69">
        <f>SUM(E9/C9)*100</f>
        <v>141.22562722670494</v>
      </c>
      <c r="G9" s="69">
        <f>SUM(E9/D9)*100</f>
        <v>29.191896963244645</v>
      </c>
    </row>
    <row r="10" spans="1:7" ht="12.75">
      <c r="A10" s="70">
        <v>61</v>
      </c>
      <c r="B10" s="71" t="s">
        <v>46</v>
      </c>
      <c r="C10" s="27">
        <f>SUM(C11,C14,C16)</f>
        <v>417323</v>
      </c>
      <c r="D10" s="28">
        <v>562000</v>
      </c>
      <c r="E10" s="28">
        <f>SUM(E11,E14,E16)</f>
        <v>577589</v>
      </c>
      <c r="F10" s="72">
        <f>SUM(E10/C10)*100</f>
        <v>138.40334704773042</v>
      </c>
      <c r="G10" s="72">
        <f>SUM(E10/D10)*100</f>
        <v>102.7738434163701</v>
      </c>
    </row>
    <row r="11" spans="1:7" ht="12" customHeight="1">
      <c r="A11" s="70">
        <v>611</v>
      </c>
      <c r="B11" s="71" t="s">
        <v>47</v>
      </c>
      <c r="C11" s="28">
        <f>SUM(C12:C13)</f>
        <v>397283</v>
      </c>
      <c r="D11" s="28">
        <v>500000</v>
      </c>
      <c r="E11" s="28">
        <f>SUM(E12:E13)</f>
        <v>557240</v>
      </c>
      <c r="F11" s="72">
        <f>SUM(E11/C11)*100</f>
        <v>140.2627346249399</v>
      </c>
      <c r="G11" s="72">
        <f>SUM(E11/D11)*100</f>
        <v>111.448</v>
      </c>
    </row>
    <row r="12" spans="1:7" ht="12" customHeight="1">
      <c r="A12" s="73">
        <v>6111</v>
      </c>
      <c r="B12" s="74" t="s">
        <v>48</v>
      </c>
      <c r="C12" s="17">
        <v>397137</v>
      </c>
      <c r="D12" s="75" t="s">
        <v>49</v>
      </c>
      <c r="E12" s="17">
        <v>556665</v>
      </c>
      <c r="F12" s="76">
        <f>SUM(E12/C12)*100</f>
        <v>140.16951329138308</v>
      </c>
      <c r="G12" s="77"/>
    </row>
    <row r="13" spans="1:7" ht="12" customHeight="1">
      <c r="A13" s="73">
        <v>6114</v>
      </c>
      <c r="B13" s="74" t="s">
        <v>50</v>
      </c>
      <c r="C13" s="17">
        <v>146</v>
      </c>
      <c r="D13" s="75" t="s">
        <v>49</v>
      </c>
      <c r="E13" s="17">
        <v>575</v>
      </c>
      <c r="F13" s="76"/>
      <c r="G13" s="77"/>
    </row>
    <row r="14" spans="1:7" ht="12.75">
      <c r="A14" s="70">
        <v>613</v>
      </c>
      <c r="B14" s="71" t="s">
        <v>51</v>
      </c>
      <c r="C14" s="27">
        <f>SUM(C15)</f>
        <v>9460</v>
      </c>
      <c r="D14" s="28">
        <v>40000</v>
      </c>
      <c r="E14" s="27">
        <f>SUM(E15)</f>
        <v>13441</v>
      </c>
      <c r="F14" s="72">
        <f aca="true" t="shared" si="0" ref="F14:F41">SUM(E14/C14)*100</f>
        <v>142.08245243128962</v>
      </c>
      <c r="G14" s="72">
        <f>SUM(E14/D14)*100</f>
        <v>33.6025</v>
      </c>
    </row>
    <row r="15" spans="1:7" ht="12.75">
      <c r="A15" s="73">
        <v>6134</v>
      </c>
      <c r="B15" s="74" t="s">
        <v>52</v>
      </c>
      <c r="C15" s="16">
        <v>9460</v>
      </c>
      <c r="D15" s="75" t="s">
        <v>49</v>
      </c>
      <c r="E15" s="17">
        <v>13441</v>
      </c>
      <c r="F15" s="77">
        <f t="shared" si="0"/>
        <v>142.08245243128962</v>
      </c>
      <c r="G15" s="77"/>
    </row>
    <row r="16" spans="1:7" ht="12.75">
      <c r="A16" s="70">
        <v>614</v>
      </c>
      <c r="B16" s="71" t="s">
        <v>53</v>
      </c>
      <c r="C16" s="27">
        <f>SUM(C17:C18)</f>
        <v>10580</v>
      </c>
      <c r="D16" s="28">
        <v>22000</v>
      </c>
      <c r="E16" s="28">
        <f>SUM(E17:E18)</f>
        <v>6908</v>
      </c>
      <c r="F16" s="72">
        <f t="shared" si="0"/>
        <v>65.29300567107751</v>
      </c>
      <c r="G16" s="72">
        <f>SUM(E16/D16)*100</f>
        <v>31.4</v>
      </c>
    </row>
    <row r="17" spans="1:7" ht="12.75">
      <c r="A17" s="73">
        <v>6142</v>
      </c>
      <c r="B17" s="74" t="s">
        <v>54</v>
      </c>
      <c r="C17" s="16">
        <v>7471</v>
      </c>
      <c r="D17" s="75" t="s">
        <v>49</v>
      </c>
      <c r="E17" s="17">
        <v>3786</v>
      </c>
      <c r="F17" s="72">
        <f t="shared" si="0"/>
        <v>50.67594699504752</v>
      </c>
      <c r="G17" s="77"/>
    </row>
    <row r="18" spans="1:7" ht="12.75">
      <c r="A18" s="73">
        <v>6145</v>
      </c>
      <c r="B18" s="74" t="s">
        <v>55</v>
      </c>
      <c r="C18" s="16">
        <v>3109</v>
      </c>
      <c r="D18" s="75" t="s">
        <v>49</v>
      </c>
      <c r="E18" s="17">
        <v>3122</v>
      </c>
      <c r="F18" s="77">
        <f t="shared" si="0"/>
        <v>100.41814088131231</v>
      </c>
      <c r="G18" s="77"/>
    </row>
    <row r="19" spans="1:7" ht="12.75" customHeight="1">
      <c r="A19" s="70">
        <v>63</v>
      </c>
      <c r="B19" s="78" t="s">
        <v>56</v>
      </c>
      <c r="C19" s="27">
        <f>SUM(C20)</f>
        <v>252630</v>
      </c>
      <c r="D19" s="27">
        <v>4111939</v>
      </c>
      <c r="E19" s="27">
        <f>SUM(E20)</f>
        <v>564524</v>
      </c>
      <c r="F19" s="72">
        <f t="shared" si="0"/>
        <v>223.45881328424971</v>
      </c>
      <c r="G19" s="72">
        <f>SUM(E19/D19)*100</f>
        <v>13.728900161213481</v>
      </c>
    </row>
    <row r="20" spans="1:7" ht="12" customHeight="1">
      <c r="A20" s="70">
        <v>633</v>
      </c>
      <c r="B20" s="71" t="s">
        <v>57</v>
      </c>
      <c r="C20" s="27">
        <f>SUM(C21:C22)</f>
        <v>252630</v>
      </c>
      <c r="D20" s="28">
        <v>2311079</v>
      </c>
      <c r="E20" s="27">
        <f>SUM(E21:E22)</f>
        <v>564524</v>
      </c>
      <c r="F20" s="72">
        <f t="shared" si="0"/>
        <v>223.45881328424971</v>
      </c>
      <c r="G20" s="72">
        <f>SUM(E20/D20)*100</f>
        <v>24.42685862317991</v>
      </c>
    </row>
    <row r="21" spans="1:7" ht="12" customHeight="1">
      <c r="A21" s="73">
        <v>6331</v>
      </c>
      <c r="B21" s="74" t="s">
        <v>58</v>
      </c>
      <c r="C21" s="16">
        <v>252630</v>
      </c>
      <c r="D21" s="75" t="s">
        <v>49</v>
      </c>
      <c r="E21" s="17">
        <v>463382</v>
      </c>
      <c r="F21" s="77">
        <f t="shared" si="0"/>
        <v>183.42318806159204</v>
      </c>
      <c r="G21" s="77"/>
    </row>
    <row r="22" spans="1:7" ht="12" customHeight="1">
      <c r="A22" s="73">
        <v>6332</v>
      </c>
      <c r="B22" s="74" t="s">
        <v>59</v>
      </c>
      <c r="C22" s="16"/>
      <c r="D22" s="75" t="s">
        <v>49</v>
      </c>
      <c r="E22" s="17">
        <v>101142</v>
      </c>
      <c r="F22" s="77" t="e">
        <f t="shared" si="0"/>
        <v>#DIV/0!</v>
      </c>
      <c r="G22" s="77"/>
    </row>
    <row r="23" spans="1:7" ht="11.25" customHeight="1">
      <c r="A23" s="70">
        <v>64</v>
      </c>
      <c r="B23" s="71" t="s">
        <v>60</v>
      </c>
      <c r="C23" s="27">
        <f>SUM(C24,C26)</f>
        <v>213387</v>
      </c>
      <c r="D23" s="28">
        <v>300450</v>
      </c>
      <c r="E23" s="28">
        <f>SUM(E24,E26)</f>
        <v>196252</v>
      </c>
      <c r="F23" s="72">
        <f t="shared" si="0"/>
        <v>91.96998879969259</v>
      </c>
      <c r="G23" s="72">
        <f>SUM(E23/D23)*100</f>
        <v>65.31935430188052</v>
      </c>
    </row>
    <row r="24" spans="1:7" s="26" customFormat="1" ht="12.75" customHeight="1">
      <c r="A24" s="70">
        <v>641</v>
      </c>
      <c r="B24" s="71" t="s">
        <v>61</v>
      </c>
      <c r="C24" s="28">
        <f>SUM(C25:C25)</f>
        <v>213</v>
      </c>
      <c r="D24" s="28"/>
      <c r="E24" s="28">
        <f>SUM(E25:E25)</f>
        <v>529</v>
      </c>
      <c r="F24" s="72">
        <f t="shared" si="0"/>
        <v>248.3568075117371</v>
      </c>
      <c r="G24" s="72" t="e">
        <f>SUM(E24/D24)*100</f>
        <v>#DIV/0!</v>
      </c>
    </row>
    <row r="25" spans="1:7" ht="12.75" customHeight="1">
      <c r="A25" s="73">
        <v>6413</v>
      </c>
      <c r="B25" s="74" t="s">
        <v>62</v>
      </c>
      <c r="C25" s="17">
        <v>213</v>
      </c>
      <c r="D25" s="75"/>
      <c r="E25" s="17">
        <v>529</v>
      </c>
      <c r="F25" s="77">
        <f t="shared" si="0"/>
        <v>248.3568075117371</v>
      </c>
      <c r="G25" s="77"/>
    </row>
    <row r="26" spans="1:7" s="26" customFormat="1" ht="12" customHeight="1">
      <c r="A26" s="70">
        <v>642</v>
      </c>
      <c r="B26" s="71" t="s">
        <v>63</v>
      </c>
      <c r="C26" s="27">
        <f>SUM(C27:C30)</f>
        <v>213174</v>
      </c>
      <c r="D26" s="28">
        <v>300450</v>
      </c>
      <c r="E26" s="28">
        <f>SUM(E27:E30)</f>
        <v>195723</v>
      </c>
      <c r="F26" s="72">
        <f t="shared" si="0"/>
        <v>91.8137296293169</v>
      </c>
      <c r="G26" s="72">
        <f>SUM(E26/D26)*100</f>
        <v>65.14328507239141</v>
      </c>
    </row>
    <row r="27" spans="1:7" ht="12" customHeight="1">
      <c r="A27" s="73">
        <v>6421</v>
      </c>
      <c r="B27" s="74" t="s">
        <v>64</v>
      </c>
      <c r="C27" s="16">
        <v>6254</v>
      </c>
      <c r="D27" s="75"/>
      <c r="E27" s="17">
        <v>3072</v>
      </c>
      <c r="F27" s="72">
        <f t="shared" si="0"/>
        <v>49.12056283978254</v>
      </c>
      <c r="G27" s="77"/>
    </row>
    <row r="28" spans="1:7" ht="12" customHeight="1">
      <c r="A28" s="73">
        <v>6422</v>
      </c>
      <c r="B28" s="74" t="s">
        <v>65</v>
      </c>
      <c r="C28" s="16">
        <v>184120</v>
      </c>
      <c r="D28" s="75" t="s">
        <v>49</v>
      </c>
      <c r="E28" s="17">
        <v>164959</v>
      </c>
      <c r="F28" s="77">
        <f t="shared" si="0"/>
        <v>89.59320008689986</v>
      </c>
      <c r="G28" s="77"/>
    </row>
    <row r="29" spans="1:7" ht="12" customHeight="1">
      <c r="A29" s="73">
        <v>6423</v>
      </c>
      <c r="B29" s="74" t="s">
        <v>66</v>
      </c>
      <c r="C29" s="16">
        <v>1723</v>
      </c>
      <c r="D29" s="75" t="s">
        <v>49</v>
      </c>
      <c r="E29" s="17">
        <v>1792</v>
      </c>
      <c r="F29" s="77">
        <f t="shared" si="0"/>
        <v>104.00464306442252</v>
      </c>
      <c r="G29" s="77"/>
    </row>
    <row r="30" spans="1:7" ht="12" customHeight="1">
      <c r="A30" s="73">
        <v>6429</v>
      </c>
      <c r="B30" s="74" t="s">
        <v>66</v>
      </c>
      <c r="C30" s="16">
        <v>21077</v>
      </c>
      <c r="D30" s="75"/>
      <c r="E30" s="17">
        <v>25900</v>
      </c>
      <c r="F30" s="77">
        <f t="shared" si="0"/>
        <v>122.88276320159414</v>
      </c>
      <c r="G30" s="77"/>
    </row>
    <row r="31" spans="1:7" ht="12" customHeight="1">
      <c r="A31" s="70">
        <v>65</v>
      </c>
      <c r="B31" s="78" t="s">
        <v>67</v>
      </c>
      <c r="C31" s="27">
        <f>SUM(C32+C35)</f>
        <v>257612</v>
      </c>
      <c r="D31" s="27">
        <v>554000</v>
      </c>
      <c r="E31" s="27">
        <f>SUM(E32+E35)</f>
        <v>281315</v>
      </c>
      <c r="F31" s="72">
        <f t="shared" si="0"/>
        <v>109.2010465350993</v>
      </c>
      <c r="G31" s="72">
        <f>SUM(E31/D31)*100</f>
        <v>50.77888086642599</v>
      </c>
    </row>
    <row r="32" spans="1:7" ht="12" customHeight="1">
      <c r="A32" s="70">
        <v>652</v>
      </c>
      <c r="B32" s="78" t="s">
        <v>68</v>
      </c>
      <c r="C32" s="27">
        <f>SUM(C33+C34)</f>
        <v>197511</v>
      </c>
      <c r="D32" s="27"/>
      <c r="E32" s="27">
        <f>SUM(E33+E34)</f>
        <v>217429</v>
      </c>
      <c r="F32" s="77">
        <f t="shared" si="0"/>
        <v>110.08450162269443</v>
      </c>
      <c r="G32" s="72"/>
    </row>
    <row r="33" spans="1:7" ht="12.75">
      <c r="A33" s="79">
        <v>6524</v>
      </c>
      <c r="B33" s="9" t="s">
        <v>69</v>
      </c>
      <c r="C33" s="16">
        <v>196851</v>
      </c>
      <c r="D33" s="75" t="s">
        <v>49</v>
      </c>
      <c r="E33" s="17">
        <v>41910</v>
      </c>
      <c r="F33" s="77">
        <f t="shared" si="0"/>
        <v>21.290214426139567</v>
      </c>
      <c r="G33" s="77"/>
    </row>
    <row r="34" spans="1:7" ht="12.75">
      <c r="A34" s="79">
        <v>6526</v>
      </c>
      <c r="B34" s="9" t="s">
        <v>70</v>
      </c>
      <c r="C34" s="16">
        <v>660</v>
      </c>
      <c r="D34" s="75"/>
      <c r="E34" s="17">
        <v>175519</v>
      </c>
      <c r="F34" s="76">
        <f t="shared" si="0"/>
        <v>26593.78787878788</v>
      </c>
      <c r="G34" s="77"/>
    </row>
    <row r="35" spans="1:7" ht="12.75">
      <c r="A35" s="80">
        <v>653</v>
      </c>
      <c r="B35" s="81" t="s">
        <v>71</v>
      </c>
      <c r="C35" s="27">
        <f>SUM(C36:C37)</f>
        <v>60101</v>
      </c>
      <c r="D35" s="82">
        <v>146000</v>
      </c>
      <c r="E35" s="28">
        <f>SUM(E36:E37:E38)</f>
        <v>63886</v>
      </c>
      <c r="F35" s="72">
        <f t="shared" si="0"/>
        <v>106.29773215087934</v>
      </c>
      <c r="G35" s="72">
        <v>100</v>
      </c>
    </row>
    <row r="36" spans="1:7" ht="12.75">
      <c r="A36" s="83">
        <v>6531</v>
      </c>
      <c r="B36" s="63" t="s">
        <v>72</v>
      </c>
      <c r="C36" s="16">
        <v>4922</v>
      </c>
      <c r="D36" s="75"/>
      <c r="E36" s="17">
        <v>14314</v>
      </c>
      <c r="F36" s="77">
        <f t="shared" si="0"/>
        <v>290.81674116212923</v>
      </c>
      <c r="G36" s="77"/>
    </row>
    <row r="37" spans="1:7" ht="12.75">
      <c r="A37" s="83">
        <v>6532</v>
      </c>
      <c r="B37" s="63" t="s">
        <v>73</v>
      </c>
      <c r="C37" s="16">
        <v>55179</v>
      </c>
      <c r="D37" s="75"/>
      <c r="E37" s="17">
        <v>49072</v>
      </c>
      <c r="F37" s="77">
        <f t="shared" si="0"/>
        <v>88.9323836966962</v>
      </c>
      <c r="G37" s="77"/>
    </row>
    <row r="38" spans="1:7" ht="12.75">
      <c r="A38" s="83">
        <v>6533</v>
      </c>
      <c r="B38" s="63" t="s">
        <v>347</v>
      </c>
      <c r="C38" s="16"/>
      <c r="D38" s="75"/>
      <c r="E38" s="17">
        <v>500</v>
      </c>
      <c r="F38" s="77"/>
      <c r="G38" s="77"/>
    </row>
    <row r="39" spans="1:7" ht="12.75">
      <c r="A39" s="70">
        <v>68</v>
      </c>
      <c r="B39" s="71" t="s">
        <v>74</v>
      </c>
      <c r="C39" s="27">
        <v>5922</v>
      </c>
      <c r="D39" s="82">
        <v>20000</v>
      </c>
      <c r="E39" s="28"/>
      <c r="F39" s="77">
        <f t="shared" si="0"/>
        <v>0</v>
      </c>
      <c r="G39" s="77"/>
    </row>
    <row r="40" spans="1:7" ht="12.75">
      <c r="A40" s="73">
        <v>683</v>
      </c>
      <c r="B40" s="74" t="s">
        <v>75</v>
      </c>
      <c r="C40" s="16">
        <v>5922</v>
      </c>
      <c r="D40" s="84"/>
      <c r="E40" s="17"/>
      <c r="F40" s="77">
        <f t="shared" si="0"/>
        <v>0</v>
      </c>
      <c r="G40" s="77"/>
    </row>
    <row r="41" spans="1:7" ht="12.75">
      <c r="A41" s="73">
        <v>6831</v>
      </c>
      <c r="B41" s="74" t="s">
        <v>75</v>
      </c>
      <c r="C41" s="16">
        <v>5922</v>
      </c>
      <c r="D41" s="84">
        <v>0</v>
      </c>
      <c r="E41" s="17"/>
      <c r="F41" s="77">
        <f t="shared" si="0"/>
        <v>0</v>
      </c>
      <c r="G41" s="77"/>
    </row>
    <row r="42" spans="1:7" ht="21.75" customHeight="1">
      <c r="A42" s="273" t="s">
        <v>76</v>
      </c>
      <c r="B42" s="273"/>
      <c r="C42" s="273"/>
      <c r="D42" s="273"/>
      <c r="E42" s="273"/>
      <c r="F42" s="273"/>
      <c r="G42" s="273"/>
    </row>
    <row r="43" spans="1:7" ht="12.75" customHeight="1">
      <c r="A43" s="85">
        <v>7</v>
      </c>
      <c r="B43" s="86" t="s">
        <v>14</v>
      </c>
      <c r="C43" s="87">
        <f>SUM(C44)</f>
        <v>197502</v>
      </c>
      <c r="D43" s="87">
        <f>SUM(D44)</f>
        <v>550000</v>
      </c>
      <c r="E43" s="87">
        <f>SUM(E44)</f>
        <v>197502</v>
      </c>
      <c r="F43" s="69"/>
      <c r="G43" s="69"/>
    </row>
    <row r="44" spans="1:7" ht="13.5" customHeight="1">
      <c r="A44" s="70">
        <v>71</v>
      </c>
      <c r="B44" s="71" t="s">
        <v>77</v>
      </c>
      <c r="C44" s="27">
        <f>SUM(C45)</f>
        <v>197502</v>
      </c>
      <c r="D44" s="28">
        <v>550000</v>
      </c>
      <c r="E44" s="28">
        <f>SUM(E45)</f>
        <v>197502</v>
      </c>
      <c r="F44" s="72">
        <f>SUM(E44/C44)*100</f>
        <v>100</v>
      </c>
      <c r="G44" s="72">
        <v>100</v>
      </c>
    </row>
    <row r="45" spans="1:7" s="26" customFormat="1" ht="13.5" customHeight="1">
      <c r="A45" s="70">
        <v>711</v>
      </c>
      <c r="B45" s="78" t="s">
        <v>78</v>
      </c>
      <c r="C45" s="27">
        <f>SUM(C46)</f>
        <v>197502</v>
      </c>
      <c r="D45" s="28">
        <v>550000</v>
      </c>
      <c r="E45" s="28">
        <f>SUM(E46)</f>
        <v>197502</v>
      </c>
      <c r="F45" s="72">
        <f>SUM(E45/C45)*100</f>
        <v>100</v>
      </c>
      <c r="G45" s="72">
        <v>100</v>
      </c>
    </row>
    <row r="46" spans="1:7" ht="13.5" customHeight="1">
      <c r="A46" s="73">
        <v>7111</v>
      </c>
      <c r="B46" s="88" t="s">
        <v>79</v>
      </c>
      <c r="C46" s="16">
        <v>197502</v>
      </c>
      <c r="D46" s="75">
        <v>0</v>
      </c>
      <c r="E46" s="17">
        <v>197502</v>
      </c>
      <c r="F46" s="76">
        <f>SUM(E46/C46)*100</f>
        <v>100</v>
      </c>
      <c r="G46" s="77"/>
    </row>
    <row r="47" spans="1:7" ht="13.5" customHeight="1">
      <c r="A47" s="73"/>
      <c r="B47" s="88"/>
      <c r="C47" s="16"/>
      <c r="D47" s="75"/>
      <c r="E47" s="17"/>
      <c r="F47" s="72"/>
      <c r="G47" s="77"/>
    </row>
    <row r="48" spans="1:7" ht="21" customHeight="1">
      <c r="A48" s="274" t="s">
        <v>80</v>
      </c>
      <c r="B48" s="274"/>
      <c r="C48" s="274"/>
      <c r="D48" s="274"/>
      <c r="E48" s="274"/>
      <c r="F48" s="274"/>
      <c r="G48" s="274"/>
    </row>
    <row r="49" spans="1:7" s="91" customFormat="1" ht="13.5" customHeight="1">
      <c r="A49" s="89">
        <v>3</v>
      </c>
      <c r="B49" s="89" t="s">
        <v>16</v>
      </c>
      <c r="C49" s="90">
        <f>SUM(C50,C58,C88,C95,C98,C102)</f>
        <v>2129890</v>
      </c>
      <c r="D49" s="90">
        <f>SUM(D50,D58,D88,D95,D98,D102)</f>
        <v>2263411</v>
      </c>
      <c r="E49" s="90">
        <f>SUM(E50,E58,E88,E95,E98,E102)</f>
        <v>699312</v>
      </c>
      <c r="F49" s="69">
        <f aca="true" t="shared" si="1" ref="F49:F74">SUM(E49/C49)*100</f>
        <v>32.83324490936151</v>
      </c>
      <c r="G49" s="69">
        <f>SUM(E49/D49)*100</f>
        <v>30.896377193536654</v>
      </c>
    </row>
    <row r="50" spans="1:7" ht="13.5" customHeight="1">
      <c r="A50" s="92">
        <v>31</v>
      </c>
      <c r="B50" s="92" t="s">
        <v>81</v>
      </c>
      <c r="C50" s="93">
        <f>SUM(C51,C53,C55)</f>
        <v>257690</v>
      </c>
      <c r="D50" s="94">
        <v>315500</v>
      </c>
      <c r="E50" s="93">
        <f>SUM(E51,E53,E55)</f>
        <v>197855</v>
      </c>
      <c r="F50" s="72">
        <f t="shared" si="1"/>
        <v>76.78023982304319</v>
      </c>
      <c r="G50" s="72">
        <f>SUM(E50/D50)*100</f>
        <v>62.71156893819334</v>
      </c>
    </row>
    <row r="51" spans="1:7" ht="13.5" customHeight="1">
      <c r="A51" s="92">
        <v>311</v>
      </c>
      <c r="B51" s="92" t="s">
        <v>82</v>
      </c>
      <c r="C51" s="95">
        <f>SUM(C52)</f>
        <v>214824</v>
      </c>
      <c r="D51" s="95">
        <f>SUM(D52)</f>
        <v>0</v>
      </c>
      <c r="E51" s="95">
        <f>SUM(E52)</f>
        <v>168872</v>
      </c>
      <c r="F51" s="72">
        <f t="shared" si="1"/>
        <v>78.60946635385245</v>
      </c>
      <c r="G51" s="72" t="e">
        <f>SUM(E51/D51)*100</f>
        <v>#DIV/0!</v>
      </c>
    </row>
    <row r="52" spans="1:7" ht="12.75">
      <c r="A52" s="96">
        <v>3111</v>
      </c>
      <c r="B52" s="96" t="s">
        <v>83</v>
      </c>
      <c r="C52" s="16">
        <f>'POS.DIO'!D37</f>
        <v>214824</v>
      </c>
      <c r="D52" s="84" t="s">
        <v>49</v>
      </c>
      <c r="E52" s="16">
        <f>'EKONOM.'!D27</f>
        <v>168872</v>
      </c>
      <c r="F52" s="77">
        <f t="shared" si="1"/>
        <v>78.60946635385245</v>
      </c>
      <c r="G52" s="77"/>
    </row>
    <row r="53" spans="1:7" s="26" customFormat="1" ht="12.75">
      <c r="A53" s="92">
        <v>312</v>
      </c>
      <c r="B53" s="92" t="s">
        <v>84</v>
      </c>
      <c r="C53" s="27">
        <f>SUM(C54)</f>
        <v>6400</v>
      </c>
      <c r="D53" s="97">
        <f>'POS.DIO'!D38</f>
        <v>6400</v>
      </c>
      <c r="E53" s="27">
        <f>SUM(E54)</f>
        <v>0</v>
      </c>
      <c r="F53" s="77">
        <f t="shared" si="1"/>
        <v>0</v>
      </c>
      <c r="G53" s="72"/>
    </row>
    <row r="54" spans="1:7" ht="12.75">
      <c r="A54" s="96">
        <v>3121</v>
      </c>
      <c r="B54" s="9" t="s">
        <v>84</v>
      </c>
      <c r="C54" s="16">
        <f>'POS.DIO'!D39</f>
        <v>6400</v>
      </c>
      <c r="D54" s="84" t="s">
        <v>49</v>
      </c>
      <c r="E54" s="16">
        <f>'EKONOM.'!D29</f>
        <v>0</v>
      </c>
      <c r="F54" s="77">
        <f t="shared" si="1"/>
        <v>0</v>
      </c>
      <c r="G54" s="77"/>
    </row>
    <row r="55" spans="1:7" s="26" customFormat="1" ht="12.75">
      <c r="A55" s="92">
        <v>313</v>
      </c>
      <c r="B55" s="92" t="s">
        <v>85</v>
      </c>
      <c r="C55" s="27">
        <f>SUM(C56+C57)</f>
        <v>36466</v>
      </c>
      <c r="D55" s="97">
        <v>44500</v>
      </c>
      <c r="E55" s="27">
        <f>SUM(E56:E57)</f>
        <v>28983</v>
      </c>
      <c r="F55" s="72">
        <f t="shared" si="1"/>
        <v>79.47951516481105</v>
      </c>
      <c r="G55" s="72">
        <f>SUM(E55/D55)*100</f>
        <v>65.13033707865169</v>
      </c>
    </row>
    <row r="56" spans="1:7" ht="12" customHeight="1">
      <c r="A56" s="98">
        <v>3132</v>
      </c>
      <c r="B56" s="98" t="s">
        <v>86</v>
      </c>
      <c r="C56" s="99">
        <f>'POS.DIO'!D41</f>
        <v>32868</v>
      </c>
      <c r="D56" s="84" t="s">
        <v>49</v>
      </c>
      <c r="E56" s="99">
        <f>'EKONOM.'!D31</f>
        <v>26118</v>
      </c>
      <c r="F56" s="77">
        <f t="shared" si="1"/>
        <v>79.46330777656078</v>
      </c>
      <c r="G56" s="100"/>
    </row>
    <row r="57" spans="1:7" ht="12" customHeight="1">
      <c r="A57" s="98">
        <v>3133</v>
      </c>
      <c r="B57" s="98" t="s">
        <v>87</v>
      </c>
      <c r="C57" s="99">
        <f>'POS.DIO'!D42</f>
        <v>3598</v>
      </c>
      <c r="D57" s="84" t="s">
        <v>49</v>
      </c>
      <c r="E57" s="99">
        <f>'EKONOM.'!D32</f>
        <v>2865</v>
      </c>
      <c r="F57" s="77">
        <f t="shared" si="1"/>
        <v>79.62757087270705</v>
      </c>
      <c r="G57" s="100"/>
    </row>
    <row r="58" spans="1:7" ht="12.75" customHeight="1">
      <c r="A58" s="92">
        <v>32</v>
      </c>
      <c r="B58" s="92" t="s">
        <v>88</v>
      </c>
      <c r="C58" s="95">
        <f>SUM(C59+C63+C69+C79+C81)</f>
        <v>1289800</v>
      </c>
      <c r="D58" s="95">
        <v>1107060</v>
      </c>
      <c r="E58" s="95">
        <f>SUM(E59,E63,E69,E79,E81)</f>
        <v>341581</v>
      </c>
      <c r="F58" s="72">
        <f t="shared" si="1"/>
        <v>26.48325321755311</v>
      </c>
      <c r="G58" s="72">
        <f>SUM(E58/D58)*100</f>
        <v>30.854786551767745</v>
      </c>
    </row>
    <row r="59" spans="1:7" s="26" customFormat="1" ht="12" customHeight="1">
      <c r="A59" s="101">
        <v>321</v>
      </c>
      <c r="B59" s="101" t="s">
        <v>89</v>
      </c>
      <c r="C59" s="102">
        <f>SUM(C60:C62)</f>
        <v>9500</v>
      </c>
      <c r="D59" s="103">
        <v>9000</v>
      </c>
      <c r="E59" s="102">
        <f>SUM(E60:E62)</f>
        <v>400</v>
      </c>
      <c r="F59" s="72">
        <f t="shared" si="1"/>
        <v>4.2105263157894735</v>
      </c>
      <c r="G59" s="72">
        <f>SUM(E59/D59)*100</f>
        <v>4.444444444444445</v>
      </c>
    </row>
    <row r="60" spans="1:7" ht="12.75" customHeight="1">
      <c r="A60" s="104">
        <v>3211</v>
      </c>
      <c r="B60" s="105" t="s">
        <v>90</v>
      </c>
      <c r="C60" s="99">
        <f>'POS.DIO'!D45</f>
        <v>4500</v>
      </c>
      <c r="D60" s="84" t="s">
        <v>49</v>
      </c>
      <c r="E60" s="99">
        <f>'POS.DIO'!E45</f>
        <v>0</v>
      </c>
      <c r="F60" s="77">
        <f t="shared" si="1"/>
        <v>0</v>
      </c>
      <c r="G60" s="100"/>
    </row>
    <row r="61" spans="1:7" ht="12.75" customHeight="1">
      <c r="A61" s="104">
        <v>3213</v>
      </c>
      <c r="B61" s="105" t="s">
        <v>91</v>
      </c>
      <c r="C61" s="99">
        <f>'POS.DIO'!D46</f>
        <v>4000</v>
      </c>
      <c r="D61" s="84"/>
      <c r="E61" s="99">
        <f>'POS.DIO'!E46</f>
        <v>0</v>
      </c>
      <c r="F61" s="77">
        <f t="shared" si="1"/>
        <v>0</v>
      </c>
      <c r="G61" s="100"/>
    </row>
    <row r="62" spans="1:7" ht="12.75" customHeight="1">
      <c r="A62" s="104">
        <v>3214</v>
      </c>
      <c r="B62" s="105" t="s">
        <v>92</v>
      </c>
      <c r="C62" s="99">
        <f>'POS.DIO'!D47</f>
        <v>1000</v>
      </c>
      <c r="D62" s="84" t="s">
        <v>49</v>
      </c>
      <c r="E62" s="99">
        <f>'POS.DIO'!E47</f>
        <v>400</v>
      </c>
      <c r="F62" s="77">
        <f t="shared" si="1"/>
        <v>40</v>
      </c>
      <c r="G62" s="100"/>
    </row>
    <row r="63" spans="1:7" s="26" customFormat="1" ht="12.75">
      <c r="A63" s="101">
        <v>322</v>
      </c>
      <c r="B63" s="101" t="s">
        <v>93</v>
      </c>
      <c r="C63" s="102">
        <f>SUM(C64:C68)</f>
        <v>441000</v>
      </c>
      <c r="D63" s="103">
        <v>396560</v>
      </c>
      <c r="E63" s="95">
        <f>SUM(E64:E68)</f>
        <v>104150</v>
      </c>
      <c r="F63" s="72">
        <f t="shared" si="1"/>
        <v>23.616780045351472</v>
      </c>
      <c r="G63" s="72">
        <f>SUM(E63/D63)*100</f>
        <v>26.26336493847085</v>
      </c>
    </row>
    <row r="64" spans="1:7" ht="12.75" customHeight="1">
      <c r="A64" s="98">
        <v>3221</v>
      </c>
      <c r="B64" s="106" t="s">
        <v>94</v>
      </c>
      <c r="C64" s="99">
        <f>'EKONOM.'!C39</f>
        <v>30000</v>
      </c>
      <c r="D64" s="84" t="s">
        <v>49</v>
      </c>
      <c r="E64" s="99">
        <f>'EKONOM.'!D39</f>
        <v>3224</v>
      </c>
      <c r="F64" s="77">
        <f t="shared" si="1"/>
        <v>10.746666666666666</v>
      </c>
      <c r="G64" s="100"/>
    </row>
    <row r="65" spans="1:7" ht="12.75" customHeight="1">
      <c r="A65" s="104">
        <v>3223</v>
      </c>
      <c r="B65" s="106" t="s">
        <v>95</v>
      </c>
      <c r="C65" s="99">
        <f>'EKONOM.'!C40</f>
        <v>195500</v>
      </c>
      <c r="D65" s="107"/>
      <c r="E65" s="99">
        <f>'EKONOM.'!D40</f>
        <v>63345</v>
      </c>
      <c r="F65" s="77">
        <f t="shared" si="1"/>
        <v>32.40153452685422</v>
      </c>
      <c r="G65" s="100"/>
    </row>
    <row r="66" spans="1:7" ht="12.75" customHeight="1">
      <c r="A66" s="104">
        <v>3224</v>
      </c>
      <c r="B66" s="106" t="s">
        <v>96</v>
      </c>
      <c r="C66" s="99">
        <f>'EKONOM.'!C41</f>
        <v>198500</v>
      </c>
      <c r="D66" s="107"/>
      <c r="E66" s="99">
        <f>'EKONOM.'!D41</f>
        <v>31404</v>
      </c>
      <c r="F66" s="77">
        <f t="shared" si="1"/>
        <v>15.82065491183879</v>
      </c>
      <c r="G66" s="100"/>
    </row>
    <row r="67" spans="1:7" ht="12.75" customHeight="1">
      <c r="A67" s="98">
        <v>3225</v>
      </c>
      <c r="B67" s="106" t="s">
        <v>97</v>
      </c>
      <c r="C67" s="99">
        <f>'EKONOM.'!C42</f>
        <v>15000</v>
      </c>
      <c r="D67" s="84" t="s">
        <v>49</v>
      </c>
      <c r="E67" s="99">
        <f>'EKONOM.'!D42</f>
        <v>3945</v>
      </c>
      <c r="F67" s="77">
        <f t="shared" si="1"/>
        <v>26.3</v>
      </c>
      <c r="G67" s="100"/>
    </row>
    <row r="68" spans="1:7" ht="12.75" customHeight="1">
      <c r="A68" s="98">
        <v>3227</v>
      </c>
      <c r="B68" s="106" t="s">
        <v>98</v>
      </c>
      <c r="C68" s="99">
        <f>'EKONOM.'!C43</f>
        <v>2000</v>
      </c>
      <c r="D68" s="84"/>
      <c r="E68" s="99">
        <f>'EKONOM.'!D43</f>
        <v>2232</v>
      </c>
      <c r="F68" s="76">
        <f t="shared" si="1"/>
        <v>111.60000000000001</v>
      </c>
      <c r="G68" s="100"/>
    </row>
    <row r="69" spans="1:7" s="26" customFormat="1" ht="12.75">
      <c r="A69" s="101">
        <v>323</v>
      </c>
      <c r="B69" s="101" t="s">
        <v>99</v>
      </c>
      <c r="C69" s="102">
        <f>SUM(C70:C78)</f>
        <v>624800</v>
      </c>
      <c r="D69" s="103">
        <v>539000</v>
      </c>
      <c r="E69" s="95">
        <f>SUM(E70:E78)</f>
        <v>192271</v>
      </c>
      <c r="F69" s="72">
        <f t="shared" si="1"/>
        <v>30.77320742637644</v>
      </c>
      <c r="G69" s="72">
        <f>SUM(E69/D69)*100</f>
        <v>35.67179962894249</v>
      </c>
    </row>
    <row r="70" spans="1:7" ht="12.75" customHeight="1">
      <c r="A70" s="98">
        <v>3231</v>
      </c>
      <c r="B70" s="108" t="s">
        <v>100</v>
      </c>
      <c r="C70" s="99">
        <f>'EKONOM.'!C45</f>
        <v>30000</v>
      </c>
      <c r="D70" s="84" t="s">
        <v>49</v>
      </c>
      <c r="E70" s="99">
        <f>'EKONOM.'!D45</f>
        <v>12791</v>
      </c>
      <c r="F70" s="77">
        <f t="shared" si="1"/>
        <v>42.63666666666667</v>
      </c>
      <c r="G70" s="100"/>
    </row>
    <row r="71" spans="1:7" ht="12.75" customHeight="1">
      <c r="A71" s="98">
        <v>3232</v>
      </c>
      <c r="B71" s="108" t="s">
        <v>101</v>
      </c>
      <c r="C71" s="99">
        <f>'EKONOM.'!C46</f>
        <v>98000</v>
      </c>
      <c r="D71" s="84" t="s">
        <v>49</v>
      </c>
      <c r="E71" s="99">
        <f>'EKONOM.'!D46</f>
        <v>5535</v>
      </c>
      <c r="F71" s="77">
        <f t="shared" si="1"/>
        <v>5.6479591836734695</v>
      </c>
      <c r="G71" s="100"/>
    </row>
    <row r="72" spans="1:7" ht="13.5" customHeight="1">
      <c r="A72" s="104">
        <v>3233</v>
      </c>
      <c r="B72" s="105" t="s">
        <v>102</v>
      </c>
      <c r="C72" s="99">
        <f>'EKONOM.'!C47+'EKONOM.'!C14</f>
        <v>41000</v>
      </c>
      <c r="D72" s="84" t="s">
        <v>49</v>
      </c>
      <c r="E72" s="99">
        <f>'EKONOM.'!D47</f>
        <v>9150</v>
      </c>
      <c r="F72" s="77">
        <f t="shared" si="1"/>
        <v>22.317073170731707</v>
      </c>
      <c r="G72" s="100"/>
    </row>
    <row r="73" spans="1:7" ht="12.75" customHeight="1">
      <c r="A73" s="104">
        <v>3234</v>
      </c>
      <c r="B73" s="105" t="s">
        <v>103</v>
      </c>
      <c r="C73" s="99">
        <f>'EKONOM.'!C48</f>
        <v>125350</v>
      </c>
      <c r="D73" s="84" t="s">
        <v>49</v>
      </c>
      <c r="E73" s="99">
        <f>'EKONOM.'!D48</f>
        <v>32516</v>
      </c>
      <c r="F73" s="77">
        <f t="shared" si="1"/>
        <v>25.940167530913445</v>
      </c>
      <c r="G73" s="100"/>
    </row>
    <row r="74" spans="1:7" ht="12.75" customHeight="1">
      <c r="A74" s="104">
        <v>3235</v>
      </c>
      <c r="B74" s="105" t="s">
        <v>104</v>
      </c>
      <c r="C74" s="99">
        <f>'EKONOM.'!C49+'EKONOM.'!C15</f>
        <v>30000</v>
      </c>
      <c r="D74" s="84"/>
      <c r="E74" s="99">
        <f>'EKONOM.'!D49</f>
        <v>0</v>
      </c>
      <c r="F74" s="77">
        <f t="shared" si="1"/>
        <v>0</v>
      </c>
      <c r="G74" s="100"/>
    </row>
    <row r="75" spans="1:7" ht="12.75" customHeight="1">
      <c r="A75" s="104">
        <v>3236</v>
      </c>
      <c r="B75" s="105" t="s">
        <v>105</v>
      </c>
      <c r="C75" s="99">
        <f>'EKONOM.'!C50</f>
        <v>5000</v>
      </c>
      <c r="D75" s="84"/>
      <c r="E75" s="99">
        <f>'EKONOM.'!D50</f>
        <v>0</v>
      </c>
      <c r="F75" s="77"/>
      <c r="G75" s="100"/>
    </row>
    <row r="76" spans="1:7" ht="12.75" customHeight="1">
      <c r="A76" s="104">
        <v>3237</v>
      </c>
      <c r="B76" s="105" t="s">
        <v>106</v>
      </c>
      <c r="C76" s="99">
        <f>'EKONOM.'!C51</f>
        <v>222450</v>
      </c>
      <c r="D76" s="84" t="s">
        <v>49</v>
      </c>
      <c r="E76" s="99">
        <f>'EKONOM.'!D51</f>
        <v>91915</v>
      </c>
      <c r="F76" s="77">
        <f aca="true" t="shared" si="2" ref="F76:F88">SUM(E76/C76)*100</f>
        <v>41.31939761744212</v>
      </c>
      <c r="G76" s="100"/>
    </row>
    <row r="77" spans="1:7" ht="12.75" customHeight="1">
      <c r="A77" s="104">
        <v>3238</v>
      </c>
      <c r="B77" s="105" t="s">
        <v>107</v>
      </c>
      <c r="C77" s="99">
        <f>'EKONOM.'!C52</f>
        <v>57000</v>
      </c>
      <c r="D77" s="84"/>
      <c r="E77" s="99">
        <f>'EKONOM.'!D52</f>
        <v>32156</v>
      </c>
      <c r="F77" s="77">
        <f t="shared" si="2"/>
        <v>56.41403508771929</v>
      </c>
      <c r="G77" s="100"/>
    </row>
    <row r="78" spans="1:7" ht="12.75" customHeight="1">
      <c r="A78" s="98">
        <v>3239</v>
      </c>
      <c r="B78" s="108" t="s">
        <v>108</v>
      </c>
      <c r="C78" s="99">
        <f>'EKONOM.'!C53</f>
        <v>16000</v>
      </c>
      <c r="D78" s="84" t="s">
        <v>49</v>
      </c>
      <c r="E78" s="99">
        <f>'EKONOM.'!D53</f>
        <v>8208</v>
      </c>
      <c r="F78" s="77">
        <f t="shared" si="2"/>
        <v>51.300000000000004</v>
      </c>
      <c r="G78" s="100"/>
    </row>
    <row r="79" spans="1:7" ht="12.75" customHeight="1">
      <c r="A79" s="109">
        <v>324</v>
      </c>
      <c r="B79" s="110" t="s">
        <v>109</v>
      </c>
      <c r="C79" s="111">
        <f>SUM(C80)</f>
        <v>0</v>
      </c>
      <c r="D79" s="82">
        <v>0</v>
      </c>
      <c r="E79" s="111">
        <f>SUM(E80)</f>
        <v>0</v>
      </c>
      <c r="F79" s="72" t="e">
        <f t="shared" si="2"/>
        <v>#DIV/0!</v>
      </c>
      <c r="G79" s="72" t="e">
        <f>SUM(E79/D79)*100</f>
        <v>#DIV/0!</v>
      </c>
    </row>
    <row r="80" spans="1:7" ht="12.75" customHeight="1">
      <c r="A80" s="98">
        <v>3241</v>
      </c>
      <c r="B80" s="108" t="s">
        <v>109</v>
      </c>
      <c r="C80" s="99"/>
      <c r="D80" s="84"/>
      <c r="E80" s="99">
        <v>0</v>
      </c>
      <c r="F80" s="76" t="e">
        <f t="shared" si="2"/>
        <v>#DIV/0!</v>
      </c>
      <c r="G80" s="100"/>
    </row>
    <row r="81" spans="1:7" s="26" customFormat="1" ht="12.75">
      <c r="A81" s="101">
        <v>329</v>
      </c>
      <c r="B81" s="101" t="s">
        <v>110</v>
      </c>
      <c r="C81" s="102">
        <f>SUM(C82:C87)</f>
        <v>214500</v>
      </c>
      <c r="D81" s="103">
        <v>162500</v>
      </c>
      <c r="E81" s="103">
        <f>SUM(E82:E87)</f>
        <v>44760</v>
      </c>
      <c r="F81" s="72">
        <f t="shared" si="2"/>
        <v>20.867132867132867</v>
      </c>
      <c r="G81" s="72">
        <f>SUM(E81/D81)*100</f>
        <v>27.544615384615383</v>
      </c>
    </row>
    <row r="82" spans="1:7" ht="14.25" customHeight="1">
      <c r="A82" s="112">
        <v>3291</v>
      </c>
      <c r="B82" s="113" t="s">
        <v>111</v>
      </c>
      <c r="C82" s="99">
        <f>'EKONOM.'!C17</f>
        <v>46000</v>
      </c>
      <c r="D82" s="84" t="s">
        <v>49</v>
      </c>
      <c r="E82" s="99">
        <f>'EKONOM.'!D17</f>
        <v>0</v>
      </c>
      <c r="F82" s="77">
        <f t="shared" si="2"/>
        <v>0</v>
      </c>
      <c r="G82" s="100"/>
    </row>
    <row r="83" spans="1:7" ht="12.75" customHeight="1">
      <c r="A83" s="98">
        <v>3292</v>
      </c>
      <c r="B83" s="108" t="s">
        <v>112</v>
      </c>
      <c r="C83" s="99">
        <f>'EKONOM.'!C55</f>
        <v>6000</v>
      </c>
      <c r="D83" s="84" t="s">
        <v>49</v>
      </c>
      <c r="E83" s="99">
        <f>'EKONOM.'!D55</f>
        <v>7108</v>
      </c>
      <c r="F83" s="76">
        <f t="shared" si="2"/>
        <v>118.46666666666667</v>
      </c>
      <c r="G83" s="100"/>
    </row>
    <row r="84" spans="1:7" ht="12.75" customHeight="1">
      <c r="A84" s="98">
        <v>3293</v>
      </c>
      <c r="B84" s="105" t="s">
        <v>113</v>
      </c>
      <c r="C84" s="99">
        <f>'EKONOM.'!C56</f>
        <v>38000</v>
      </c>
      <c r="D84" s="84" t="s">
        <v>49</v>
      </c>
      <c r="E84" s="99">
        <f>'EKONOM.'!D56</f>
        <v>6586</v>
      </c>
      <c r="F84" s="77">
        <f t="shared" si="2"/>
        <v>17.33157894736842</v>
      </c>
      <c r="G84" s="100"/>
    </row>
    <row r="85" spans="1:7" ht="12.75" customHeight="1">
      <c r="A85" s="98">
        <v>3294</v>
      </c>
      <c r="B85" s="105" t="s">
        <v>114</v>
      </c>
      <c r="C85" s="99">
        <f>'EKONOM.'!C57</f>
        <v>2000</v>
      </c>
      <c r="D85" s="84"/>
      <c r="E85" s="99">
        <f>'EKONOM.'!D57</f>
        <v>500</v>
      </c>
      <c r="F85" s="77">
        <f t="shared" si="2"/>
        <v>25</v>
      </c>
      <c r="G85" s="100"/>
    </row>
    <row r="86" spans="1:7" ht="12.75" customHeight="1">
      <c r="A86" s="98">
        <v>3295</v>
      </c>
      <c r="B86" s="105" t="s">
        <v>345</v>
      </c>
      <c r="C86" s="99">
        <f>'EKONOM.'!C58</f>
        <v>1000</v>
      </c>
      <c r="D86" s="84"/>
      <c r="E86" s="99">
        <f>'EKONOM.'!D58</f>
        <v>320</v>
      </c>
      <c r="F86" s="77"/>
      <c r="G86" s="100"/>
    </row>
    <row r="87" spans="1:7" ht="12.75" customHeight="1">
      <c r="A87" s="98">
        <v>3299</v>
      </c>
      <c r="B87" s="105" t="s">
        <v>110</v>
      </c>
      <c r="C87" s="99">
        <f>'EKONOM.'!C59+'EKONOM.'!C18</f>
        <v>121500</v>
      </c>
      <c r="D87" s="84"/>
      <c r="E87" s="99">
        <f>'EKONOM.'!D59+'EKONOM.'!D18</f>
        <v>30246</v>
      </c>
      <c r="F87" s="77">
        <f t="shared" si="2"/>
        <v>24.893827160493828</v>
      </c>
      <c r="G87" s="100"/>
    </row>
    <row r="88" spans="1:7" ht="12.75">
      <c r="A88" s="101">
        <v>34</v>
      </c>
      <c r="B88" s="101" t="s">
        <v>115</v>
      </c>
      <c r="C88" s="114">
        <f>SUM(C91+C89)</f>
        <v>71200</v>
      </c>
      <c r="D88" s="115">
        <f>SUM(D91+D89)</f>
        <v>69800</v>
      </c>
      <c r="E88" s="114">
        <f>SUM(E91+E89)</f>
        <v>3583</v>
      </c>
      <c r="F88" s="72">
        <f t="shared" si="2"/>
        <v>5.032303370786517</v>
      </c>
      <c r="G88" s="72">
        <f>SUM(E88/D88)*100</f>
        <v>5.13323782234957</v>
      </c>
    </row>
    <row r="89" spans="1:7" ht="12.75">
      <c r="A89" s="101">
        <v>342</v>
      </c>
      <c r="B89" s="101" t="s">
        <v>116</v>
      </c>
      <c r="C89" s="114">
        <f>SUM(C90)</f>
        <v>2000</v>
      </c>
      <c r="D89" s="115">
        <v>200</v>
      </c>
      <c r="E89" s="114">
        <v>0</v>
      </c>
      <c r="F89" s="72">
        <v>5</v>
      </c>
      <c r="G89" s="72">
        <v>36</v>
      </c>
    </row>
    <row r="90" spans="1:7" ht="12.75">
      <c r="A90" s="96">
        <v>3423</v>
      </c>
      <c r="B90" s="96" t="s">
        <v>117</v>
      </c>
      <c r="C90" s="116">
        <f>'EKONOM.'!C62</f>
        <v>2000</v>
      </c>
      <c r="D90" s="115"/>
      <c r="E90" s="116">
        <f>'EKONOM.'!D62</f>
        <v>0</v>
      </c>
      <c r="F90" s="72">
        <v>5</v>
      </c>
      <c r="G90" s="72"/>
    </row>
    <row r="91" spans="1:7" s="26" customFormat="1" ht="12.75">
      <c r="A91" s="101">
        <v>343</v>
      </c>
      <c r="B91" s="101" t="s">
        <v>118</v>
      </c>
      <c r="C91" s="27">
        <f>SUM(C92:C94)</f>
        <v>69200</v>
      </c>
      <c r="D91" s="97">
        <v>69600</v>
      </c>
      <c r="E91" s="27">
        <f>SUM(E92:E94)</f>
        <v>3583</v>
      </c>
      <c r="F91" s="72">
        <f>SUM(E91/C91)*100</f>
        <v>5.177745664739884</v>
      </c>
      <c r="G91" s="72">
        <f>SUM(E91/D91)*100</f>
        <v>5.147988505747127</v>
      </c>
    </row>
    <row r="92" spans="1:7" ht="12.75" customHeight="1">
      <c r="A92" s="98">
        <v>3431</v>
      </c>
      <c r="B92" s="108" t="s">
        <v>119</v>
      </c>
      <c r="C92" s="99">
        <f>'EKONOM.'!C64</f>
        <v>7000</v>
      </c>
      <c r="D92" s="84" t="s">
        <v>49</v>
      </c>
      <c r="E92" s="99">
        <f>'EKONOM.'!D64</f>
        <v>3130</v>
      </c>
      <c r="F92" s="77">
        <f>SUM(E92/C92)*100</f>
        <v>44.714285714285715</v>
      </c>
      <c r="G92" s="100"/>
    </row>
    <row r="93" spans="1:7" ht="12.75" customHeight="1">
      <c r="A93" s="98">
        <v>3433</v>
      </c>
      <c r="B93" s="108" t="s">
        <v>120</v>
      </c>
      <c r="C93" s="99">
        <f>'EKONOM.'!C65</f>
        <v>1000</v>
      </c>
      <c r="D93" s="84" t="s">
        <v>49</v>
      </c>
      <c r="E93" s="99">
        <f>'EKONOM.'!D65</f>
        <v>45</v>
      </c>
      <c r="F93" s="77">
        <f>SUM(E93/C93)*100</f>
        <v>4.5</v>
      </c>
      <c r="G93" s="100"/>
    </row>
    <row r="94" spans="1:7" ht="12.75" customHeight="1">
      <c r="A94" s="98">
        <v>3434</v>
      </c>
      <c r="B94" s="108" t="s">
        <v>110</v>
      </c>
      <c r="C94" s="99">
        <f>'EKONOM.'!C66</f>
        <v>61200</v>
      </c>
      <c r="D94" s="84"/>
      <c r="E94" s="99">
        <f>'EKONOM.'!D66</f>
        <v>408</v>
      </c>
      <c r="F94" s="77">
        <f>SUM(E94/C94)*100</f>
        <v>0.6666666666666667</v>
      </c>
      <c r="G94" s="100"/>
    </row>
    <row r="95" spans="1:7" ht="12.75" customHeight="1">
      <c r="A95" s="117">
        <v>36</v>
      </c>
      <c r="B95" s="118" t="s">
        <v>121</v>
      </c>
      <c r="C95" s="111">
        <f>SUM(C96)</f>
        <v>39500</v>
      </c>
      <c r="D95" s="111">
        <v>41000</v>
      </c>
      <c r="E95" s="111">
        <f>SUM(E96)</f>
        <v>14063</v>
      </c>
      <c r="F95" s="77"/>
      <c r="G95" s="72">
        <f>SUM(E95/D95)*100</f>
        <v>34.300000000000004</v>
      </c>
    </row>
    <row r="96" spans="1:7" ht="12.75" customHeight="1">
      <c r="A96" s="117">
        <v>366</v>
      </c>
      <c r="B96" s="118" t="s">
        <v>122</v>
      </c>
      <c r="C96" s="111">
        <f>SUM(C97)</f>
        <v>39500</v>
      </c>
      <c r="D96" s="82">
        <v>41000</v>
      </c>
      <c r="E96" s="111">
        <f>SUM(E97:E97)</f>
        <v>14063</v>
      </c>
      <c r="F96" s="77"/>
      <c r="G96" s="72">
        <f>SUM(E96/D96)*100</f>
        <v>34.300000000000004</v>
      </c>
    </row>
    <row r="97" spans="1:7" ht="12.75" customHeight="1">
      <c r="A97" s="119">
        <v>3661</v>
      </c>
      <c r="B97" s="120" t="s">
        <v>123</v>
      </c>
      <c r="C97" s="99">
        <f>'EKONOM.'!C69</f>
        <v>39500</v>
      </c>
      <c r="D97" s="84"/>
      <c r="E97" s="99">
        <f>'EKONOM.'!D69</f>
        <v>14063</v>
      </c>
      <c r="F97" s="77"/>
      <c r="G97" s="100"/>
    </row>
    <row r="98" spans="1:7" ht="14.25" customHeight="1">
      <c r="A98" s="101">
        <v>37</v>
      </c>
      <c r="B98" s="101" t="s">
        <v>124</v>
      </c>
      <c r="C98" s="114">
        <f>SUM(C99)</f>
        <v>139000</v>
      </c>
      <c r="D98" s="115">
        <v>145900</v>
      </c>
      <c r="E98" s="114">
        <f>SUM(E99)</f>
        <v>13900</v>
      </c>
      <c r="F98" s="72">
        <f aca="true" t="shared" si="3" ref="F98:F104">SUM(E98/C98)*100</f>
        <v>10</v>
      </c>
      <c r="G98" s="72">
        <f>SUM(E98/D98)*100</f>
        <v>9.527073337902674</v>
      </c>
    </row>
    <row r="99" spans="1:7" s="26" customFormat="1" ht="14.25" customHeight="1">
      <c r="A99" s="101">
        <v>372</v>
      </c>
      <c r="B99" s="101" t="s">
        <v>125</v>
      </c>
      <c r="C99" s="27">
        <f>SUM(C100+C101)</f>
        <v>139000</v>
      </c>
      <c r="D99" s="97">
        <v>145900</v>
      </c>
      <c r="E99" s="27">
        <f>SUM(E100+E101)</f>
        <v>13900</v>
      </c>
      <c r="F99" s="72">
        <f t="shared" si="3"/>
        <v>10</v>
      </c>
      <c r="G99" s="72">
        <f>SUM(E99/D99)*100</f>
        <v>9.527073337902674</v>
      </c>
    </row>
    <row r="100" spans="1:7" ht="14.25" customHeight="1">
      <c r="A100" s="121">
        <v>3721</v>
      </c>
      <c r="B100" s="121" t="s">
        <v>126</v>
      </c>
      <c r="C100" s="16">
        <f>'EKONOM.'!C72</f>
        <v>134000</v>
      </c>
      <c r="D100" s="84"/>
      <c r="E100" s="16">
        <f>'EKONOM.'!D72</f>
        <v>13900</v>
      </c>
      <c r="F100" s="77">
        <f t="shared" si="3"/>
        <v>10.373134328358208</v>
      </c>
      <c r="G100" s="77"/>
    </row>
    <row r="101" spans="1:7" ht="14.25" customHeight="1">
      <c r="A101" s="121">
        <v>3722</v>
      </c>
      <c r="B101" s="121" t="s">
        <v>127</v>
      </c>
      <c r="C101" s="16">
        <f>'EKONOM.'!C73</f>
        <v>5000</v>
      </c>
      <c r="D101" s="84"/>
      <c r="E101" s="16">
        <f>'EKONOM.'!D73</f>
        <v>0</v>
      </c>
      <c r="F101" s="77">
        <f t="shared" si="3"/>
        <v>0</v>
      </c>
      <c r="G101" s="77"/>
    </row>
    <row r="102" spans="1:7" ht="12.75">
      <c r="A102" s="101">
        <v>38</v>
      </c>
      <c r="B102" s="101" t="s">
        <v>128</v>
      </c>
      <c r="C102" s="102">
        <f>SUM(C103,C105)</f>
        <v>332700</v>
      </c>
      <c r="D102" s="102">
        <v>584151</v>
      </c>
      <c r="E102" s="102">
        <f>SUM(E103,E105)</f>
        <v>128330</v>
      </c>
      <c r="F102" s="72">
        <f t="shared" si="3"/>
        <v>38.57228734595732</v>
      </c>
      <c r="G102" s="72">
        <f>SUM(E102/D102)*100</f>
        <v>21.96863482216071</v>
      </c>
    </row>
    <row r="103" spans="1:7" s="26" customFormat="1" ht="12.75">
      <c r="A103" s="101">
        <v>381</v>
      </c>
      <c r="B103" s="101" t="s">
        <v>129</v>
      </c>
      <c r="C103" s="27">
        <f>SUM(C104)</f>
        <v>332700</v>
      </c>
      <c r="D103" s="97">
        <v>267200</v>
      </c>
      <c r="E103" s="27">
        <f>SUM(E104)</f>
        <v>128330</v>
      </c>
      <c r="F103" s="72">
        <f t="shared" si="3"/>
        <v>38.57228734595732</v>
      </c>
      <c r="G103" s="72">
        <f>SUM(E103/D103)*100</f>
        <v>48.02769461077844</v>
      </c>
    </row>
    <row r="104" spans="1:7" ht="12.75">
      <c r="A104" s="96">
        <v>3811</v>
      </c>
      <c r="B104" s="96" t="s">
        <v>130</v>
      </c>
      <c r="C104" s="16">
        <f>'EKONOM.'!C21+'EKONOM.'!C76</f>
        <v>332700</v>
      </c>
      <c r="D104" s="84" t="s">
        <v>49</v>
      </c>
      <c r="E104" s="16">
        <f>'EKONOM.'!D21+'EKONOM.'!D76</f>
        <v>128330</v>
      </c>
      <c r="F104" s="72">
        <f t="shared" si="3"/>
        <v>38.57228734595732</v>
      </c>
      <c r="G104" s="77"/>
    </row>
    <row r="105" spans="1:7" ht="12.75">
      <c r="A105" s="101">
        <v>383</v>
      </c>
      <c r="B105" s="101" t="s">
        <v>131</v>
      </c>
      <c r="C105" s="16">
        <v>0</v>
      </c>
      <c r="D105" s="82">
        <v>316951</v>
      </c>
      <c r="E105" s="27">
        <f>E106</f>
        <v>0</v>
      </c>
      <c r="F105" s="72"/>
      <c r="G105" s="77">
        <f>SUM(E105/D105)*100</f>
        <v>0</v>
      </c>
    </row>
    <row r="106" spans="1:7" ht="12.75">
      <c r="A106" s="96">
        <v>3831</v>
      </c>
      <c r="B106" s="96" t="s">
        <v>132</v>
      </c>
      <c r="C106" s="16">
        <v>0</v>
      </c>
      <c r="D106" s="84"/>
      <c r="E106" s="16"/>
      <c r="F106" s="72"/>
      <c r="G106" s="77">
        <v>3</v>
      </c>
    </row>
    <row r="107" spans="1:7" ht="23.25" customHeight="1">
      <c r="A107" s="274" t="s">
        <v>133</v>
      </c>
      <c r="B107" s="274"/>
      <c r="C107" s="274"/>
      <c r="D107" s="274"/>
      <c r="E107" s="274"/>
      <c r="F107" s="274"/>
      <c r="G107" s="274"/>
    </row>
    <row r="108" spans="1:7" ht="14.25" customHeight="1">
      <c r="A108" s="122">
        <v>4</v>
      </c>
      <c r="B108" s="122" t="s">
        <v>17</v>
      </c>
      <c r="C108" s="123">
        <f>SUM(C109,C123)</f>
        <v>4029167</v>
      </c>
      <c r="D108" s="124">
        <f>SUM(D109,D123)</f>
        <v>942000</v>
      </c>
      <c r="E108" s="123">
        <f>SUM(E109,E123)</f>
        <v>1170365</v>
      </c>
      <c r="F108" s="69">
        <f aca="true" t="shared" si="4" ref="F108:F115">SUM(E108/C108)*100</f>
        <v>29.047319210149393</v>
      </c>
      <c r="G108" s="69">
        <f>SUM(E108/D108)*100</f>
        <v>124.24256900212313</v>
      </c>
    </row>
    <row r="109" spans="1:7" ht="13.5" customHeight="1">
      <c r="A109" s="101">
        <v>42</v>
      </c>
      <c r="B109" s="101" t="s">
        <v>134</v>
      </c>
      <c r="C109" s="102">
        <f>SUM(C110,C114,C119,C121)</f>
        <v>3749617</v>
      </c>
      <c r="D109" s="103">
        <f>SUM(D110+D114+D121)</f>
        <v>817000</v>
      </c>
      <c r="E109" s="103">
        <f>SUM(E110,E114,E121)</f>
        <v>751456</v>
      </c>
      <c r="F109" s="72">
        <f t="shared" si="4"/>
        <v>20.04087350788094</v>
      </c>
      <c r="G109" s="72">
        <f>SUM(E109/D109)*100</f>
        <v>91.97747858017135</v>
      </c>
    </row>
    <row r="110" spans="1:7" s="26" customFormat="1" ht="12.75">
      <c r="A110" s="101">
        <v>421</v>
      </c>
      <c r="B110" s="101" t="s">
        <v>135</v>
      </c>
      <c r="C110" s="102">
        <f>SUM(C111:C113)</f>
        <v>3447117</v>
      </c>
      <c r="D110" s="103">
        <v>500000</v>
      </c>
      <c r="E110" s="103">
        <f>SUM(E111:E113)</f>
        <v>728832</v>
      </c>
      <c r="F110" s="72">
        <f t="shared" si="4"/>
        <v>21.14323360651814</v>
      </c>
      <c r="G110" s="72">
        <f>SUM(E110/D110)*100</f>
        <v>145.7664</v>
      </c>
    </row>
    <row r="111" spans="1:7" ht="12.75">
      <c r="A111" s="96">
        <v>4212</v>
      </c>
      <c r="B111" s="96" t="s">
        <v>136</v>
      </c>
      <c r="C111" s="125">
        <f>'EKONOM.'!C82</f>
        <v>399537</v>
      </c>
      <c r="D111" s="84" t="s">
        <v>49</v>
      </c>
      <c r="E111" s="125">
        <f>'EKONOM.'!D82</f>
        <v>0</v>
      </c>
      <c r="F111" s="72">
        <f t="shared" si="4"/>
        <v>0</v>
      </c>
      <c r="G111" s="72"/>
    </row>
    <row r="112" spans="1:7" ht="12.75">
      <c r="A112" s="96">
        <v>4213</v>
      </c>
      <c r="B112" s="96" t="s">
        <v>137</v>
      </c>
      <c r="C112" s="125">
        <f>'EKONOM.'!C83</f>
        <v>1800860</v>
      </c>
      <c r="D112" s="84" t="s">
        <v>49</v>
      </c>
      <c r="E112" s="125">
        <f>'EKONOM.'!D83</f>
        <v>12413</v>
      </c>
      <c r="F112" s="72">
        <f t="shared" si="4"/>
        <v>0.6892817875903735</v>
      </c>
      <c r="G112" s="72"/>
    </row>
    <row r="113" spans="1:7" ht="12.75">
      <c r="A113" s="96">
        <v>4214</v>
      </c>
      <c r="B113" s="96" t="s">
        <v>138</v>
      </c>
      <c r="C113" s="125">
        <f>'EKONOM.'!C84</f>
        <v>1246720</v>
      </c>
      <c r="D113" s="84" t="s">
        <v>49</v>
      </c>
      <c r="E113" s="125">
        <f>'EKONOM.'!D84</f>
        <v>716419</v>
      </c>
      <c r="F113" s="72">
        <f t="shared" si="4"/>
        <v>57.46430633983572</v>
      </c>
      <c r="G113" s="72"/>
    </row>
    <row r="114" spans="1:7" s="26" customFormat="1" ht="12.75">
      <c r="A114" s="101">
        <v>422</v>
      </c>
      <c r="B114" s="101" t="s">
        <v>139</v>
      </c>
      <c r="C114" s="102">
        <f>SUM(C115:C118)</f>
        <v>77500</v>
      </c>
      <c r="D114" s="103">
        <v>235000</v>
      </c>
      <c r="E114" s="102">
        <f>SUM(E115:E118)</f>
        <v>5479</v>
      </c>
      <c r="F114" s="72">
        <f t="shared" si="4"/>
        <v>7.069677419354839</v>
      </c>
      <c r="G114" s="72">
        <f>SUM(E114/D114)*100</f>
        <v>2.3314893617021277</v>
      </c>
    </row>
    <row r="115" spans="1:7" ht="12.75">
      <c r="A115" s="96">
        <v>4221</v>
      </c>
      <c r="B115" s="96" t="s">
        <v>140</v>
      </c>
      <c r="C115" s="125">
        <f>'EKONOM.'!C86</f>
        <v>15000</v>
      </c>
      <c r="D115" s="84" t="s">
        <v>49</v>
      </c>
      <c r="E115" s="125">
        <f>'EKONOM.'!D86</f>
        <v>0</v>
      </c>
      <c r="F115" s="72">
        <f t="shared" si="4"/>
        <v>0</v>
      </c>
      <c r="G115" s="77"/>
    </row>
    <row r="116" spans="1:7" ht="12.75">
      <c r="A116" s="96">
        <v>4222</v>
      </c>
      <c r="B116" s="96" t="s">
        <v>340</v>
      </c>
      <c r="C116" s="125">
        <f>'EKONOM.'!C87</f>
        <v>4000</v>
      </c>
      <c r="D116" s="84"/>
      <c r="E116" s="125">
        <f>'EKONOM.'!D87</f>
        <v>0</v>
      </c>
      <c r="F116" s="72"/>
      <c r="G116" s="77"/>
    </row>
    <row r="117" spans="1:7" ht="12.75">
      <c r="A117" s="96">
        <v>4223</v>
      </c>
      <c r="B117" s="96" t="s">
        <v>141</v>
      </c>
      <c r="C117" s="125">
        <f>'EKONOM.'!C88</f>
        <v>3500</v>
      </c>
      <c r="D117" s="84"/>
      <c r="E117" s="125">
        <f>'EKONOM.'!D88</f>
        <v>5479</v>
      </c>
      <c r="F117" s="72"/>
      <c r="G117" s="77"/>
    </row>
    <row r="118" spans="1:7" ht="12.75">
      <c r="A118" s="126">
        <v>4227</v>
      </c>
      <c r="B118" s="127" t="s">
        <v>142</v>
      </c>
      <c r="C118" s="125">
        <f>'EKONOM.'!C89</f>
        <v>55000</v>
      </c>
      <c r="D118" s="84"/>
      <c r="E118" s="125">
        <f>'EKONOM.'!D89</f>
        <v>0</v>
      </c>
      <c r="F118" s="72">
        <f>SUM(E118/C118)*100</f>
        <v>0</v>
      </c>
      <c r="G118" s="77"/>
    </row>
    <row r="119" spans="1:7" s="26" customFormat="1" ht="12.75">
      <c r="A119" s="128">
        <v>423</v>
      </c>
      <c r="B119" s="129" t="s">
        <v>339</v>
      </c>
      <c r="C119" s="102">
        <f>SUM(C120)</f>
        <v>60000</v>
      </c>
      <c r="D119" s="82"/>
      <c r="E119" s="102"/>
      <c r="F119" s="72"/>
      <c r="G119" s="72"/>
    </row>
    <row r="120" spans="1:7" ht="12.75">
      <c r="A120" s="126">
        <v>4231</v>
      </c>
      <c r="B120" s="127" t="s">
        <v>346</v>
      </c>
      <c r="C120" s="125">
        <f>'EKONOM.'!C91</f>
        <v>60000</v>
      </c>
      <c r="D120" s="84"/>
      <c r="E120" s="125">
        <f>'EKONOM.'!D91</f>
        <v>0</v>
      </c>
      <c r="F120" s="72"/>
      <c r="G120" s="77"/>
    </row>
    <row r="121" spans="1:7" ht="12.75">
      <c r="A121" s="128">
        <v>426</v>
      </c>
      <c r="B121" s="129" t="s">
        <v>143</v>
      </c>
      <c r="C121" s="102">
        <f>SUM(C122)</f>
        <v>165000</v>
      </c>
      <c r="D121" s="82">
        <v>82000</v>
      </c>
      <c r="E121" s="102">
        <f>SUM(E122)</f>
        <v>17145</v>
      </c>
      <c r="F121" s="130">
        <f>SUM(E121/C121)*100</f>
        <v>10.39090909090909</v>
      </c>
      <c r="G121" s="72">
        <f>SUM(E121/D121)*100</f>
        <v>20.90853658536585</v>
      </c>
    </row>
    <row r="122" spans="1:7" ht="12.75">
      <c r="A122" s="126">
        <v>4264</v>
      </c>
      <c r="B122" s="127" t="s">
        <v>144</v>
      </c>
      <c r="C122" s="125">
        <f>'EKONOM.'!C93</f>
        <v>165000</v>
      </c>
      <c r="D122" s="84"/>
      <c r="E122" s="125">
        <f>'EKONOM.'!D93</f>
        <v>17145</v>
      </c>
      <c r="F122" s="76">
        <v>35</v>
      </c>
      <c r="G122" s="77"/>
    </row>
    <row r="123" spans="1:7" ht="13.5" customHeight="1">
      <c r="A123" s="101">
        <v>45</v>
      </c>
      <c r="B123" s="101" t="s">
        <v>145</v>
      </c>
      <c r="C123" s="114">
        <f>SUM(C124)</f>
        <v>279550</v>
      </c>
      <c r="D123" s="115">
        <v>125000</v>
      </c>
      <c r="E123" s="114">
        <f>SUM(E124)</f>
        <v>418909</v>
      </c>
      <c r="F123" s="72">
        <f aca="true" t="shared" si="5" ref="F123:F130">SUM(E123/C123)*100</f>
        <v>149.8511894115543</v>
      </c>
      <c r="G123" s="72">
        <f>SUM(E123/D123)*100</f>
        <v>335.12719999999996</v>
      </c>
    </row>
    <row r="124" spans="1:7" s="26" customFormat="1" ht="13.5" customHeight="1">
      <c r="A124" s="101">
        <v>451</v>
      </c>
      <c r="B124" s="101" t="s">
        <v>146</v>
      </c>
      <c r="C124" s="27">
        <f>SUM(C125)</f>
        <v>279550</v>
      </c>
      <c r="D124" s="97">
        <v>125000</v>
      </c>
      <c r="E124" s="27">
        <f>SUM(E125)</f>
        <v>418909</v>
      </c>
      <c r="F124" s="72">
        <f t="shared" si="5"/>
        <v>149.8511894115543</v>
      </c>
      <c r="G124" s="72">
        <f>SUM(E124/D124)*100</f>
        <v>335.12719999999996</v>
      </c>
    </row>
    <row r="125" spans="1:7" s="26" customFormat="1" ht="12.75">
      <c r="A125" s="96">
        <v>4511</v>
      </c>
      <c r="B125" s="96" t="s">
        <v>146</v>
      </c>
      <c r="C125" s="16">
        <f>'EKONOM.'!C95</f>
        <v>279550</v>
      </c>
      <c r="D125" s="84" t="s">
        <v>49</v>
      </c>
      <c r="E125" s="16">
        <f>'EKONOM.'!D95</f>
        <v>418909</v>
      </c>
      <c r="F125" s="76">
        <f t="shared" si="5"/>
        <v>149.8511894115543</v>
      </c>
      <c r="G125" s="72"/>
    </row>
    <row r="126" spans="1:7" ht="22.5" customHeight="1">
      <c r="A126" s="276" t="s">
        <v>147</v>
      </c>
      <c r="B126" s="276"/>
      <c r="C126" s="276"/>
      <c r="D126" s="276"/>
      <c r="E126" s="276"/>
      <c r="F126" s="276" t="e">
        <f t="shared" si="5"/>
        <v>#DIV/0!</v>
      </c>
      <c r="G126" s="276" t="e">
        <f>SUM(E126/D126)*100</f>
        <v>#DIV/0!</v>
      </c>
    </row>
    <row r="127" spans="1:7" s="26" customFormat="1" ht="13.5" customHeight="1">
      <c r="A127" s="277" t="s">
        <v>147</v>
      </c>
      <c r="B127" s="277"/>
      <c r="C127" s="131">
        <f aca="true" t="shared" si="6" ref="C127:E128">SUM(C128)</f>
        <v>60000</v>
      </c>
      <c r="D127" s="131">
        <f t="shared" si="6"/>
        <v>4530</v>
      </c>
      <c r="E127" s="131">
        <f t="shared" si="6"/>
        <v>4527.44</v>
      </c>
      <c r="F127" s="132">
        <f t="shared" si="5"/>
        <v>7.545733333333332</v>
      </c>
      <c r="G127" s="133">
        <f>SUM(E127/D127)*100</f>
        <v>99.94348785871964</v>
      </c>
    </row>
    <row r="128" spans="1:7" s="26" customFormat="1" ht="12.75">
      <c r="A128" s="101">
        <v>54</v>
      </c>
      <c r="B128" s="101" t="s">
        <v>148</v>
      </c>
      <c r="C128" s="27">
        <f t="shared" si="6"/>
        <v>60000</v>
      </c>
      <c r="D128" s="27">
        <f t="shared" si="6"/>
        <v>4530</v>
      </c>
      <c r="E128" s="27">
        <f t="shared" si="6"/>
        <v>4527.44</v>
      </c>
      <c r="F128" s="76">
        <f t="shared" si="5"/>
        <v>7.545733333333332</v>
      </c>
      <c r="G128" s="72">
        <f>SUM(E128/D128)*100</f>
        <v>99.94348785871964</v>
      </c>
    </row>
    <row r="129" spans="1:7" ht="12.75">
      <c r="A129" s="134">
        <v>544</v>
      </c>
      <c r="B129" s="26" t="s">
        <v>149</v>
      </c>
      <c r="C129" s="27">
        <f>SUM(C130)</f>
        <v>60000</v>
      </c>
      <c r="D129" s="27">
        <v>4530</v>
      </c>
      <c r="E129" s="27">
        <f>SUM(E130)</f>
        <v>4527.44</v>
      </c>
      <c r="F129" s="76">
        <f t="shared" si="5"/>
        <v>7.545733333333332</v>
      </c>
      <c r="G129" s="72">
        <f>SUM(E129/D129)*100</f>
        <v>99.94348785871964</v>
      </c>
    </row>
    <row r="130" spans="1:6" ht="12.75">
      <c r="A130" s="15">
        <v>5445</v>
      </c>
      <c r="B130" s="9" t="s">
        <v>150</v>
      </c>
      <c r="C130" s="16">
        <f>'EKONOM.'!C100</f>
        <v>60000</v>
      </c>
      <c r="D130" s="16"/>
      <c r="E130" s="16">
        <v>4527.44</v>
      </c>
      <c r="F130" s="76">
        <f t="shared" si="5"/>
        <v>7.545733333333332</v>
      </c>
    </row>
    <row r="131" spans="1:7" ht="12.75">
      <c r="A131" s="278" t="s">
        <v>151</v>
      </c>
      <c r="B131" s="278"/>
      <c r="C131" s="278"/>
      <c r="D131" s="278"/>
      <c r="E131" s="278"/>
      <c r="F131" s="278"/>
      <c r="G131" s="278"/>
    </row>
    <row r="132" spans="1:7" ht="12.75">
      <c r="A132" s="275" t="s">
        <v>151</v>
      </c>
      <c r="B132" s="275"/>
      <c r="C132" s="131">
        <f aca="true" t="shared" si="7" ref="C132:E133">SUM(C133)</f>
        <v>0</v>
      </c>
      <c r="D132" s="131">
        <f t="shared" si="7"/>
        <v>120668</v>
      </c>
      <c r="E132" s="131">
        <f t="shared" si="7"/>
        <v>542577.36</v>
      </c>
      <c r="F132" s="135"/>
      <c r="G132" s="135"/>
    </row>
    <row r="133" spans="1:5" ht="12.75">
      <c r="A133" s="134">
        <v>92</v>
      </c>
      <c r="B133" s="26" t="s">
        <v>152</v>
      </c>
      <c r="C133" s="27">
        <f t="shared" si="7"/>
        <v>0</v>
      </c>
      <c r="D133" s="27">
        <f t="shared" si="7"/>
        <v>120668</v>
      </c>
      <c r="E133" s="27">
        <f t="shared" si="7"/>
        <v>542577.36</v>
      </c>
    </row>
    <row r="134" spans="1:5" ht="12.75">
      <c r="A134" s="134">
        <v>922</v>
      </c>
      <c r="B134" s="26" t="s">
        <v>153</v>
      </c>
      <c r="C134" s="27">
        <f>SUM(C135)</f>
        <v>0</v>
      </c>
      <c r="D134" s="27">
        <v>120668</v>
      </c>
      <c r="E134" s="27">
        <f>SUM(E135)</f>
        <v>542577.36</v>
      </c>
    </row>
    <row r="135" spans="1:5" ht="12.75">
      <c r="A135" s="15">
        <v>9221</v>
      </c>
      <c r="B135" s="9" t="s">
        <v>154</v>
      </c>
      <c r="C135" s="16">
        <v>0</v>
      </c>
      <c r="D135" s="16"/>
      <c r="E135" s="16">
        <v>542577.36</v>
      </c>
    </row>
    <row r="136" ht="12.75">
      <c r="A136" s="15"/>
    </row>
  </sheetData>
  <sheetProtection selectLockedCells="1" selectUnlockedCells="1"/>
  <mergeCells count="13">
    <mergeCell ref="A2:G2"/>
    <mergeCell ref="A3:G3"/>
    <mergeCell ref="A4:G4"/>
    <mergeCell ref="A5:G5"/>
    <mergeCell ref="A6:G6"/>
    <mergeCell ref="A8:B8"/>
    <mergeCell ref="A42:G42"/>
    <mergeCell ref="A48:G48"/>
    <mergeCell ref="A132:B132"/>
    <mergeCell ref="A107:G107"/>
    <mergeCell ref="A126:G126"/>
    <mergeCell ref="A127:B127"/>
    <mergeCell ref="A131:G131"/>
  </mergeCells>
  <printOptions/>
  <pageMargins left="0.9840277777777777" right="0.6298611111111111" top="0.6895833333333334" bottom="0.6395833333333333" header="0.25972222222222224" footer="0.19652777777777777"/>
  <pageSetup horizontalDpi="300" verticalDpi="300" orientation="landscape" paperSize="9" r:id="rId1"/>
  <headerFooter alignWithMargins="0">
    <oddHeader>&amp;R&amp;"Times New Roman,Regular"&amp;12OPĆI DIO</oddHeader>
    <oddFooter xml:space="preserve">&amp;C- &amp;P+2 -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7.57421875" style="9" customWidth="1"/>
    <col min="2" max="2" width="66.421875" style="9" customWidth="1"/>
    <col min="3" max="3" width="14.8515625" style="13" customWidth="1"/>
    <col min="4" max="4" width="16.7109375" style="13" customWidth="1"/>
    <col min="5" max="5" width="4.8515625" style="9" customWidth="1"/>
    <col min="6" max="16384" width="9.140625" style="9" customWidth="1"/>
  </cols>
  <sheetData>
    <row r="1" spans="1:4" s="53" customFormat="1" ht="19.5" customHeight="1">
      <c r="A1" s="54" t="s">
        <v>33</v>
      </c>
      <c r="C1" s="285"/>
      <c r="D1" s="285"/>
    </row>
    <row r="2" spans="1:5" s="53" customFormat="1" ht="19.5" customHeight="1">
      <c r="A2" s="286" t="s">
        <v>155</v>
      </c>
      <c r="B2" s="286"/>
      <c r="C2" s="286"/>
      <c r="D2" s="286"/>
      <c r="E2" s="286"/>
    </row>
    <row r="3" spans="1:5" s="53" customFormat="1" ht="17.25" customHeight="1">
      <c r="A3" s="280" t="s">
        <v>156</v>
      </c>
      <c r="B3" s="280"/>
      <c r="C3" s="280"/>
      <c r="D3" s="280"/>
      <c r="E3" s="280"/>
    </row>
    <row r="4" spans="1:5" s="53" customFormat="1" ht="16.5" customHeight="1">
      <c r="A4" s="272" t="s">
        <v>341</v>
      </c>
      <c r="B4" s="272"/>
      <c r="C4" s="272"/>
      <c r="D4" s="272"/>
      <c r="E4" s="272"/>
    </row>
    <row r="5" spans="1:5" s="53" customFormat="1" ht="18" customHeight="1">
      <c r="A5" s="272" t="s">
        <v>157</v>
      </c>
      <c r="B5" s="272"/>
      <c r="C5" s="272"/>
      <c r="D5" s="272"/>
      <c r="E5" s="272"/>
    </row>
    <row r="6" spans="1:5" ht="26.25" customHeight="1">
      <c r="A6" s="136" t="s">
        <v>43</v>
      </c>
      <c r="B6" s="137" t="s">
        <v>158</v>
      </c>
      <c r="C6" s="138" t="s">
        <v>343</v>
      </c>
      <c r="D6" s="139" t="s">
        <v>344</v>
      </c>
      <c r="E6" s="140" t="s">
        <v>159</v>
      </c>
    </row>
    <row r="7" spans="1:5" ht="12.75" customHeight="1">
      <c r="A7" s="284" t="s">
        <v>6</v>
      </c>
      <c r="B7" s="284"/>
      <c r="C7" s="141" t="s">
        <v>7</v>
      </c>
      <c r="D7" s="141" t="s">
        <v>8</v>
      </c>
      <c r="E7" s="142" t="s">
        <v>9</v>
      </c>
    </row>
    <row r="8" spans="1:5" ht="18" customHeight="1">
      <c r="A8" s="143" t="s">
        <v>160</v>
      </c>
      <c r="B8" s="144"/>
      <c r="C8" s="145">
        <f>SUM(C9,C11)</f>
        <v>6219057</v>
      </c>
      <c r="D8" s="145">
        <f>SUM(D9,D11)</f>
        <v>1778307</v>
      </c>
      <c r="E8" s="146">
        <f>SUM(D8/C8)*100</f>
        <v>28.594479838342053</v>
      </c>
    </row>
    <row r="9" spans="1:5" ht="21.75" customHeight="1">
      <c r="A9" s="147" t="s">
        <v>161</v>
      </c>
      <c r="B9" s="144"/>
      <c r="C9" s="148">
        <f>SUM(C10)</f>
        <v>155200</v>
      </c>
      <c r="D9" s="148">
        <f>SUM(D10)</f>
        <v>8571</v>
      </c>
      <c r="E9" s="146">
        <f>SUM(D9/C9)*100</f>
        <v>5.522551546391752</v>
      </c>
    </row>
    <row r="10" spans="1:5" ht="15" customHeight="1">
      <c r="A10" s="149" t="s">
        <v>162</v>
      </c>
      <c r="B10" s="144"/>
      <c r="C10" s="150">
        <f>'POS.DIO'!D10</f>
        <v>155200</v>
      </c>
      <c r="D10" s="150">
        <f>'POS.DIO'!E10</f>
        <v>8571</v>
      </c>
      <c r="E10" s="146">
        <f>SUM(D10/C10)*100</f>
        <v>5.522551546391752</v>
      </c>
    </row>
    <row r="11" spans="1:5" ht="25.5" customHeight="1">
      <c r="A11" s="147" t="s">
        <v>163</v>
      </c>
      <c r="B11" s="151"/>
      <c r="C11" s="152">
        <f>SUM(C12)</f>
        <v>6063857</v>
      </c>
      <c r="D11" s="152">
        <f>SUM(D12)</f>
        <v>1769736</v>
      </c>
      <c r="E11" s="146">
        <f>SUM(D11/C11)*100</f>
        <v>29.184989025961528</v>
      </c>
    </row>
    <row r="12" spans="1:5" ht="15" customHeight="1">
      <c r="A12" s="149" t="s">
        <v>301</v>
      </c>
      <c r="B12" s="151"/>
      <c r="C12" s="153">
        <f>'POS.DIO'!D30</f>
        <v>6063857</v>
      </c>
      <c r="D12" s="153">
        <f>'POS.DIO'!E30</f>
        <v>1769736</v>
      </c>
      <c r="E12" s="187">
        <f>SUM(D12/C12)*100</f>
        <v>29.184989025961528</v>
      </c>
    </row>
    <row r="13" spans="3:4" ht="12.75">
      <c r="C13" s="9"/>
      <c r="D13" s="9"/>
    </row>
    <row r="14" spans="3:4" ht="12.75">
      <c r="C14" s="9"/>
      <c r="D14" s="9"/>
    </row>
    <row r="15" spans="3:4" ht="12.75">
      <c r="C15" s="9"/>
      <c r="D15" s="9"/>
    </row>
    <row r="16" spans="3:4" ht="12.75">
      <c r="C16" s="9"/>
      <c r="D16" s="9"/>
    </row>
    <row r="17" spans="3:4" ht="12.75">
      <c r="C17" s="9"/>
      <c r="D17" s="9"/>
    </row>
    <row r="18" spans="3:4" ht="12.75" customHeight="1">
      <c r="C18" s="9"/>
      <c r="D18" s="9"/>
    </row>
    <row r="19" spans="3:4" ht="12.75" customHeight="1">
      <c r="C19" s="9"/>
      <c r="D19" s="9"/>
    </row>
    <row r="20" spans="3:4" ht="12.75">
      <c r="C20" s="9"/>
      <c r="D20" s="9"/>
    </row>
    <row r="21" ht="12.75">
      <c r="A21" s="154"/>
    </row>
  </sheetData>
  <sheetProtection selectLockedCells="1" selectUnlockedCells="1"/>
  <mergeCells count="6">
    <mergeCell ref="A5:E5"/>
    <mergeCell ref="A7:B7"/>
    <mergeCell ref="C1:D1"/>
    <mergeCell ref="A2:E2"/>
    <mergeCell ref="A3:E3"/>
    <mergeCell ref="A4:E4"/>
  </mergeCells>
  <printOptions/>
  <pageMargins left="0.9298611111111111" right="0.7083333333333334" top="0.7486111111111111" bottom="0.7486111111111111" header="0.31527777777777777" footer="0.31527777777777777"/>
  <pageSetup horizontalDpi="300" verticalDpi="300" orientation="landscape" paperSize="9" r:id="rId1"/>
  <headerFooter alignWithMargins="0">
    <oddHeader>&amp;R&amp;"Times New Roman,Regular"&amp;12POSEBNI DIO
ORGANIZACIJSKA KLASIFIKACIJA</oddHeader>
    <oddFooter>&amp;C- &amp;P+6 -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N100"/>
  <sheetViews>
    <sheetView zoomScalePageLayoutView="0" workbookViewId="0" topLeftCell="A19">
      <selection activeCell="D48" sqref="D48"/>
    </sheetView>
  </sheetViews>
  <sheetFormatPr defaultColWidth="11.57421875" defaultRowHeight="12.75"/>
  <cols>
    <col min="1" max="1" width="7.57421875" style="9" customWidth="1"/>
    <col min="2" max="2" width="50.00390625" style="9" customWidth="1"/>
    <col min="3" max="3" width="16.28125" style="13" customWidth="1"/>
    <col min="4" max="4" width="16.421875" style="13" customWidth="1"/>
    <col min="5" max="5" width="4.140625" style="9" customWidth="1"/>
    <col min="6" max="248" width="9.140625" style="9" customWidth="1"/>
  </cols>
  <sheetData>
    <row r="1" spans="1:4" s="53" customFormat="1" ht="19.5" customHeight="1">
      <c r="A1" s="54" t="s">
        <v>33</v>
      </c>
      <c r="C1" s="285"/>
      <c r="D1" s="285"/>
    </row>
    <row r="2" spans="1:5" s="53" customFormat="1" ht="19.5" customHeight="1">
      <c r="A2" s="286" t="s">
        <v>155</v>
      </c>
      <c r="B2" s="286"/>
      <c r="C2" s="286"/>
      <c r="D2" s="286"/>
      <c r="E2" s="286"/>
    </row>
    <row r="3" spans="1:5" s="53" customFormat="1" ht="17.25" customHeight="1">
      <c r="A3" s="280" t="s">
        <v>156</v>
      </c>
      <c r="B3" s="280"/>
      <c r="C3" s="280"/>
      <c r="D3" s="280"/>
      <c r="E3" s="280"/>
    </row>
    <row r="4" spans="1:5" s="53" customFormat="1" ht="16.5" customHeight="1">
      <c r="A4" s="272" t="s">
        <v>341</v>
      </c>
      <c r="B4" s="272"/>
      <c r="C4" s="272"/>
      <c r="D4" s="272"/>
      <c r="E4" s="272"/>
    </row>
    <row r="5" spans="1:5" s="53" customFormat="1" ht="18" customHeight="1">
      <c r="A5" s="272" t="s">
        <v>164</v>
      </c>
      <c r="B5" s="272"/>
      <c r="C5" s="272"/>
      <c r="D5" s="272"/>
      <c r="E5" s="272"/>
    </row>
    <row r="6" spans="1:5" ht="26.25" customHeight="1">
      <c r="A6" s="136" t="s">
        <v>165</v>
      </c>
      <c r="B6" s="137" t="s">
        <v>166</v>
      </c>
      <c r="C6" s="155" t="s">
        <v>307</v>
      </c>
      <c r="D6" s="156" t="s">
        <v>342</v>
      </c>
      <c r="E6" s="140" t="s">
        <v>159</v>
      </c>
    </row>
    <row r="7" spans="1:5" ht="12.75" customHeight="1">
      <c r="A7" s="284" t="s">
        <v>6</v>
      </c>
      <c r="B7" s="284"/>
      <c r="C7" s="141" t="s">
        <v>7</v>
      </c>
      <c r="D7" s="141" t="s">
        <v>8</v>
      </c>
      <c r="E7" s="142" t="s">
        <v>9</v>
      </c>
    </row>
    <row r="8" spans="1:5" ht="18.75" customHeight="1">
      <c r="A8" s="143" t="s">
        <v>160</v>
      </c>
      <c r="B8" s="144"/>
      <c r="C8" s="145">
        <f>SUM(C9,C22)</f>
        <v>6219057</v>
      </c>
      <c r="D8" s="145">
        <f>SUM(D9,D22)</f>
        <v>1869677</v>
      </c>
      <c r="E8" s="146">
        <f>SUM(D8/C8)*100</f>
        <v>30.063673640553546</v>
      </c>
    </row>
    <row r="9" spans="1:5" ht="15.75" customHeight="1">
      <c r="A9" s="147" t="s">
        <v>161</v>
      </c>
      <c r="B9" s="144"/>
      <c r="C9" s="148">
        <f>SUM(C10)</f>
        <v>155200</v>
      </c>
      <c r="D9" s="148">
        <f>SUM(D10)</f>
        <v>8571</v>
      </c>
      <c r="E9" s="146">
        <f>SUM(D9/C9)*100</f>
        <v>5.522551546391752</v>
      </c>
    </row>
    <row r="10" spans="1:5" ht="14.25" customHeight="1">
      <c r="A10" s="157" t="s">
        <v>167</v>
      </c>
      <c r="B10" s="144"/>
      <c r="C10" s="150">
        <f>SUM(C11)</f>
        <v>155200</v>
      </c>
      <c r="D10" s="150">
        <f>SUM(D11)</f>
        <v>8571</v>
      </c>
      <c r="E10" s="146">
        <f>SUM(D10/C10)*100</f>
        <v>5.522551546391752</v>
      </c>
    </row>
    <row r="11" spans="1:5" ht="12.75">
      <c r="A11" s="158">
        <v>3</v>
      </c>
      <c r="B11" s="159" t="s">
        <v>168</v>
      </c>
      <c r="C11" s="148">
        <f>SUM(C12,C19)</f>
        <v>155200</v>
      </c>
      <c r="D11" s="148">
        <f>SUM(D12,D19)</f>
        <v>8571</v>
      </c>
      <c r="E11" s="146">
        <f>SUM(D11/C11)*100</f>
        <v>5.522551546391752</v>
      </c>
    </row>
    <row r="12" spans="1:5" ht="12.75">
      <c r="A12" s="160">
        <v>32</v>
      </c>
      <c r="B12" s="143" t="s">
        <v>88</v>
      </c>
      <c r="C12" s="161">
        <f>SUM(C16+C13)</f>
        <v>147500</v>
      </c>
      <c r="D12" s="161">
        <f>SUM(D16+D13)</f>
        <v>4721</v>
      </c>
      <c r="E12" s="146">
        <f>SUM(D12/C12)*100</f>
        <v>3.200677966101695</v>
      </c>
    </row>
    <row r="13" spans="1:5" ht="12.75">
      <c r="A13" s="160">
        <v>323</v>
      </c>
      <c r="B13" s="143" t="s">
        <v>99</v>
      </c>
      <c r="C13" s="161">
        <f>SUM(C14:C15)</f>
        <v>20000</v>
      </c>
      <c r="D13" s="161">
        <f>SUM(D14:D15)</f>
        <v>0</v>
      </c>
      <c r="E13" s="146"/>
    </row>
    <row r="14" spans="1:5" ht="12.75">
      <c r="A14" s="162">
        <v>3233</v>
      </c>
      <c r="B14" s="163" t="s">
        <v>102</v>
      </c>
      <c r="C14" s="150">
        <f>'POS.DIO'!D25</f>
        <v>10000</v>
      </c>
      <c r="D14" s="150">
        <f>'POS.DIO'!E25</f>
        <v>0</v>
      </c>
      <c r="E14" s="146"/>
    </row>
    <row r="15" spans="1:5" ht="12.75">
      <c r="A15" s="162">
        <v>3235</v>
      </c>
      <c r="B15" s="163" t="s">
        <v>104</v>
      </c>
      <c r="C15" s="150">
        <f>'POS.DIO'!D26</f>
        <v>10000</v>
      </c>
      <c r="D15" s="150">
        <f>'POS.DIO'!E26</f>
        <v>0</v>
      </c>
      <c r="E15" s="146"/>
    </row>
    <row r="16" spans="1:5" ht="12.75">
      <c r="A16" s="160">
        <v>329</v>
      </c>
      <c r="B16" s="143" t="s">
        <v>110</v>
      </c>
      <c r="C16" s="161">
        <f>SUM(C17:C18)</f>
        <v>127500</v>
      </c>
      <c r="D16" s="161">
        <f>SUM(D17:D18)</f>
        <v>4721</v>
      </c>
      <c r="E16" s="146">
        <f>SUM(D16/C16)*100</f>
        <v>3.702745098039216</v>
      </c>
    </row>
    <row r="17" spans="1:5" ht="14.25" customHeight="1">
      <c r="A17" s="164">
        <v>3291</v>
      </c>
      <c r="B17" s="165" t="s">
        <v>111</v>
      </c>
      <c r="C17" s="166">
        <f>'POS.DIO'!D16+'POS.DIO'!D28</f>
        <v>46000</v>
      </c>
      <c r="D17" s="166">
        <f>'POS.DIO'!E16+'POS.DIO'!E28</f>
        <v>0</v>
      </c>
      <c r="E17" s="146"/>
    </row>
    <row r="18" spans="1:5" ht="12.75">
      <c r="A18" s="167">
        <v>3299</v>
      </c>
      <c r="B18" s="168" t="s">
        <v>169</v>
      </c>
      <c r="C18" s="169">
        <f>'POS.DIO'!D17</f>
        <v>81500</v>
      </c>
      <c r="D18" s="169">
        <f>'POS.DIO'!E17</f>
        <v>4721</v>
      </c>
      <c r="E18" s="146"/>
    </row>
    <row r="19" spans="1:5" ht="12.75">
      <c r="A19" s="160">
        <v>38</v>
      </c>
      <c r="B19" s="143" t="s">
        <v>128</v>
      </c>
      <c r="C19" s="161">
        <f>SUM(C20)</f>
        <v>7700</v>
      </c>
      <c r="D19" s="161">
        <f>SUM(D20)</f>
        <v>3850</v>
      </c>
      <c r="E19" s="146">
        <f>SUM(D19/C19)*100</f>
        <v>50</v>
      </c>
    </row>
    <row r="20" spans="1:5" ht="12.75">
      <c r="A20" s="160">
        <v>381</v>
      </c>
      <c r="B20" s="143" t="s">
        <v>129</v>
      </c>
      <c r="C20" s="161">
        <f>SUM(C21:C21)</f>
        <v>7700</v>
      </c>
      <c r="D20" s="161">
        <f>SUM(D21:D21)</f>
        <v>3850</v>
      </c>
      <c r="E20" s="146">
        <f>SUM(D20/C20)*100</f>
        <v>50</v>
      </c>
    </row>
    <row r="21" spans="1:5" ht="12.75">
      <c r="A21" s="167">
        <v>3811</v>
      </c>
      <c r="B21" s="168" t="s">
        <v>130</v>
      </c>
      <c r="C21" s="169">
        <f>'POS.DIO'!D22</f>
        <v>7700</v>
      </c>
      <c r="D21" s="169">
        <f>'POS.DIO'!E22</f>
        <v>3850</v>
      </c>
      <c r="E21" s="146"/>
    </row>
    <row r="22" spans="1:5" ht="21" customHeight="1">
      <c r="A22" s="147" t="s">
        <v>163</v>
      </c>
      <c r="B22" s="151"/>
      <c r="C22" s="152">
        <f>SUM(C23)</f>
        <v>6063857</v>
      </c>
      <c r="D22" s="152">
        <f>SUM(D23)</f>
        <v>1861106</v>
      </c>
      <c r="E22" s="146">
        <f>SUM(D22/C22)*100</f>
        <v>30.69178577265262</v>
      </c>
    </row>
    <row r="23" spans="1:5" ht="15" customHeight="1">
      <c r="A23" s="157" t="s">
        <v>170</v>
      </c>
      <c r="B23" s="171"/>
      <c r="C23" s="153">
        <f>SUM(C24,C79,C97)</f>
        <v>6063857</v>
      </c>
      <c r="D23" s="153">
        <f>SUM(D24,D79,D97)</f>
        <v>1861106</v>
      </c>
      <c r="E23" s="146">
        <f>SUM(D23/C23)*100</f>
        <v>30.69178577265262</v>
      </c>
    </row>
    <row r="24" spans="1:5" ht="12.75">
      <c r="A24" s="158">
        <v>3</v>
      </c>
      <c r="B24" s="159" t="s">
        <v>168</v>
      </c>
      <c r="C24" s="172">
        <f>SUM(C25,C33,C60+C67+C70+C74)</f>
        <v>1974690</v>
      </c>
      <c r="D24" s="172">
        <f>SUM(D25,D33,D60+D67+D70+D74)</f>
        <v>690741</v>
      </c>
      <c r="E24" s="146">
        <f>SUM(D24/C24)*100</f>
        <v>34.979718335536205</v>
      </c>
    </row>
    <row r="25" spans="1:5" ht="12.75" customHeight="1">
      <c r="A25" s="160">
        <v>31</v>
      </c>
      <c r="B25" s="143" t="s">
        <v>81</v>
      </c>
      <c r="C25" s="173">
        <f>SUM(C26,C28,C30)</f>
        <v>257690</v>
      </c>
      <c r="D25" s="173">
        <f>SUM(D26,D28,D30)</f>
        <v>197855</v>
      </c>
      <c r="E25" s="146">
        <f>SUM(D25/C25)*100</f>
        <v>76.78023982304319</v>
      </c>
    </row>
    <row r="26" spans="1:5" ht="12.75" customHeight="1">
      <c r="A26" s="160">
        <v>311</v>
      </c>
      <c r="B26" s="174" t="s">
        <v>171</v>
      </c>
      <c r="C26" s="173">
        <f>SUM(C27)</f>
        <v>214824</v>
      </c>
      <c r="D26" s="173">
        <f>SUM(D27)</f>
        <v>168872</v>
      </c>
      <c r="E26" s="146">
        <f>SUM(D26/C26)*100</f>
        <v>78.60946635385245</v>
      </c>
    </row>
    <row r="27" spans="1:5" ht="12.75" customHeight="1">
      <c r="A27" s="167">
        <v>3111</v>
      </c>
      <c r="B27" s="168" t="s">
        <v>83</v>
      </c>
      <c r="C27" s="153">
        <f>'POS.DIO'!D37</f>
        <v>214824</v>
      </c>
      <c r="D27" s="153">
        <f>'POS.DIO'!E37</f>
        <v>168872</v>
      </c>
      <c r="E27" s="146"/>
    </row>
    <row r="28" spans="1:5" s="26" customFormat="1" ht="12.75" customHeight="1">
      <c r="A28" s="175">
        <v>312</v>
      </c>
      <c r="B28" s="176" t="s">
        <v>84</v>
      </c>
      <c r="C28" s="177">
        <f>SUM(C29)</f>
        <v>6400</v>
      </c>
      <c r="D28" s="177">
        <f>SUM(D29)</f>
        <v>0</v>
      </c>
      <c r="E28" s="146">
        <f>SUM(D28/C28)*100</f>
        <v>0</v>
      </c>
    </row>
    <row r="29" spans="1:5" ht="12.75" customHeight="1">
      <c r="A29" s="167">
        <v>3121</v>
      </c>
      <c r="B29" s="178" t="s">
        <v>84</v>
      </c>
      <c r="C29" s="153">
        <f>'POS.DIO'!D39</f>
        <v>6400</v>
      </c>
      <c r="D29" s="153">
        <f>'POS.DIO'!E39</f>
        <v>0</v>
      </c>
      <c r="E29" s="146"/>
    </row>
    <row r="30" spans="1:5" s="26" customFormat="1" ht="12" customHeight="1">
      <c r="A30" s="175">
        <v>313</v>
      </c>
      <c r="B30" s="179" t="s">
        <v>85</v>
      </c>
      <c r="C30" s="177">
        <f>SUM(C31:C32)</f>
        <v>36466</v>
      </c>
      <c r="D30" s="177">
        <f>SUM(D31:D32)</f>
        <v>28983</v>
      </c>
      <c r="E30" s="146">
        <f>SUM(D30/C30)*100</f>
        <v>79.47951516481105</v>
      </c>
    </row>
    <row r="31" spans="1:5" ht="12" customHeight="1">
      <c r="A31" s="167">
        <v>3132</v>
      </c>
      <c r="B31" s="178" t="s">
        <v>86</v>
      </c>
      <c r="C31" s="153">
        <f>'POS.DIO'!D41</f>
        <v>32868</v>
      </c>
      <c r="D31" s="153">
        <f>'POS.DIO'!E41</f>
        <v>26118</v>
      </c>
      <c r="E31" s="146"/>
    </row>
    <row r="32" spans="1:5" ht="12" customHeight="1">
      <c r="A32" s="167">
        <v>3133</v>
      </c>
      <c r="B32" s="178" t="s">
        <v>87</v>
      </c>
      <c r="C32" s="153">
        <f>'POS.DIO'!D42</f>
        <v>3598</v>
      </c>
      <c r="D32" s="153">
        <f>'POS.DIO'!E42</f>
        <v>2865</v>
      </c>
      <c r="E32" s="146"/>
    </row>
    <row r="33" spans="1:5" ht="12.75" customHeight="1">
      <c r="A33" s="160">
        <v>32</v>
      </c>
      <c r="B33" s="143" t="s">
        <v>88</v>
      </c>
      <c r="C33" s="173">
        <f>SUM(C34,C38,C44,C54)</f>
        <v>1142300</v>
      </c>
      <c r="D33" s="173">
        <f>SUM(D34,D38,D44,D54)</f>
        <v>336860</v>
      </c>
      <c r="E33" s="146">
        <f>SUM(D33/C33)*100</f>
        <v>29.489626192768974</v>
      </c>
    </row>
    <row r="34" spans="1:5" ht="12.75" customHeight="1">
      <c r="A34" s="160">
        <v>321</v>
      </c>
      <c r="B34" s="143" t="s">
        <v>172</v>
      </c>
      <c r="C34" s="173">
        <f>SUM(C35:C37)</f>
        <v>9500</v>
      </c>
      <c r="D34" s="173">
        <f>SUM(D35:D37)</f>
        <v>400</v>
      </c>
      <c r="E34" s="146">
        <f>SUM(D34/C34)*100</f>
        <v>4.2105263157894735</v>
      </c>
    </row>
    <row r="35" spans="1:5" ht="12.75" customHeight="1">
      <c r="A35" s="180">
        <v>3211</v>
      </c>
      <c r="B35" s="165" t="s">
        <v>90</v>
      </c>
      <c r="C35" s="153">
        <f>'POS.DIO'!D45</f>
        <v>4500</v>
      </c>
      <c r="D35" s="153">
        <f>'POS.DIO'!E45</f>
        <v>0</v>
      </c>
      <c r="E35" s="146"/>
    </row>
    <row r="36" spans="1:5" ht="12.75" customHeight="1">
      <c r="A36" s="180">
        <v>3214</v>
      </c>
      <c r="B36" s="165" t="s">
        <v>92</v>
      </c>
      <c r="C36" s="153">
        <f>'POS.DIO'!D46</f>
        <v>4000</v>
      </c>
      <c r="D36" s="153">
        <f>'POS.DIO'!E46</f>
        <v>0</v>
      </c>
      <c r="E36" s="146"/>
    </row>
    <row r="37" spans="1:5" ht="12.75" customHeight="1">
      <c r="A37" s="180">
        <v>3213</v>
      </c>
      <c r="B37" s="165" t="s">
        <v>91</v>
      </c>
      <c r="C37" s="153">
        <f>'POS.DIO'!D47</f>
        <v>1000</v>
      </c>
      <c r="D37" s="153">
        <f>'POS.DIO'!E47</f>
        <v>400</v>
      </c>
      <c r="E37" s="146"/>
    </row>
    <row r="38" spans="1:5" s="26" customFormat="1" ht="15" customHeight="1">
      <c r="A38" s="181">
        <v>322</v>
      </c>
      <c r="B38" s="182" t="s">
        <v>93</v>
      </c>
      <c r="C38" s="177">
        <f>SUM(C39:C43)</f>
        <v>441000</v>
      </c>
      <c r="D38" s="177">
        <f>SUM(D39:D43)</f>
        <v>104150</v>
      </c>
      <c r="E38" s="146">
        <f>SUM(D38/C38)*100</f>
        <v>23.616780045351472</v>
      </c>
    </row>
    <row r="39" spans="1:5" ht="12.75" customHeight="1">
      <c r="A39" s="167">
        <v>3221</v>
      </c>
      <c r="B39" s="183" t="s">
        <v>94</v>
      </c>
      <c r="C39" s="153">
        <f>'POS.DIO'!D50</f>
        <v>30000</v>
      </c>
      <c r="D39" s="153">
        <v>3224</v>
      </c>
      <c r="E39" s="146"/>
    </row>
    <row r="40" spans="1:5" ht="12.75" customHeight="1">
      <c r="A40" s="180">
        <v>3223</v>
      </c>
      <c r="B40" s="183" t="s">
        <v>95</v>
      </c>
      <c r="C40" s="153">
        <f>'POS.DIO'!D51+'POS.DIO'!D94+'POS.DIO'!D108+'POS.DIO'!D115+'POS.DIO'!D187+'POS.DIO'!D223</f>
        <v>195500</v>
      </c>
      <c r="D40" s="153">
        <f>'POS.DIO'!E51+'POS.DIO'!E94+'POS.DIO'!E108+'POS.DIO'!E115+'POS.DIO'!E187+'POS.DIO'!E223</f>
        <v>63345</v>
      </c>
      <c r="E40" s="146"/>
    </row>
    <row r="41" spans="1:5" ht="12.75" customHeight="1">
      <c r="A41" s="180">
        <v>3224</v>
      </c>
      <c r="B41" s="183" t="s">
        <v>96</v>
      </c>
      <c r="C41" s="153">
        <f>'POS.DIO'!D52+'POS.DIO'!D95+'POS.DIO'!D103+'POS.DIO'!D116+'POS.DIO'!D181+'POS.DIO'!D188+'POS.DIO'!D224+'POS.DIO'!D245+'POS.DIO'!D259</f>
        <v>198500</v>
      </c>
      <c r="D41" s="153">
        <f>'POS.DIO'!E52+'POS.DIO'!E95+'POS.DIO'!E103+'POS.DIO'!E116+'POS.DIO'!E181+'POS.DIO'!E188+'POS.DIO'!E224+'POS.DIO'!E245+'POS.DIO'!E259</f>
        <v>31404</v>
      </c>
      <c r="E41" s="146"/>
    </row>
    <row r="42" spans="1:5" ht="12.75" customHeight="1">
      <c r="A42" s="167">
        <v>3225</v>
      </c>
      <c r="B42" s="183" t="s">
        <v>97</v>
      </c>
      <c r="C42" s="153">
        <f>'POS.DIO'!D53+'POS.DIO'!D190</f>
        <v>15000</v>
      </c>
      <c r="D42" s="153">
        <f>'POS.DIO'!E53+'POS.DIO'!E190</f>
        <v>3945</v>
      </c>
      <c r="E42" s="146"/>
    </row>
    <row r="43" spans="1:5" ht="12.75" customHeight="1">
      <c r="A43" s="167">
        <v>3227</v>
      </c>
      <c r="B43" s="183" t="s">
        <v>98</v>
      </c>
      <c r="C43" s="153">
        <f>'POS.DIO'!D54+'POS.DIO'!D189</f>
        <v>2000</v>
      </c>
      <c r="D43" s="153">
        <f>'POS.DIO'!E54+'POS.DIO'!E189</f>
        <v>2232</v>
      </c>
      <c r="E43" s="146"/>
    </row>
    <row r="44" spans="1:5" s="26" customFormat="1" ht="14.25" customHeight="1">
      <c r="A44" s="175">
        <v>323</v>
      </c>
      <c r="B44" s="184" t="s">
        <v>99</v>
      </c>
      <c r="C44" s="177">
        <f>SUM(C45:C53)</f>
        <v>604800</v>
      </c>
      <c r="D44" s="177">
        <f>SUM(D45:D53)</f>
        <v>192271</v>
      </c>
      <c r="E44" s="146">
        <f>SUM(D44/C44)*100</f>
        <v>31.79083994708995</v>
      </c>
    </row>
    <row r="45" spans="1:5" ht="12.75" customHeight="1">
      <c r="A45" s="167">
        <v>3231</v>
      </c>
      <c r="B45" s="168" t="s">
        <v>100</v>
      </c>
      <c r="C45" s="153">
        <f>'POS.DIO'!D56+'POS.DIO'!D226</f>
        <v>30000</v>
      </c>
      <c r="D45" s="153">
        <v>12791</v>
      </c>
      <c r="E45" s="146"/>
    </row>
    <row r="46" spans="1:5" ht="12.75" customHeight="1">
      <c r="A46" s="167">
        <v>3232</v>
      </c>
      <c r="B46" s="168" t="s">
        <v>101</v>
      </c>
      <c r="C46" s="153">
        <f>'POS.DIO'!D57+'POS.DIO'!D97+'POS.DIO'!D110+'POS.DIO'!D118+'POS.DIO'!D192+'POS.DIO'!D229</f>
        <v>98000</v>
      </c>
      <c r="D46" s="153">
        <v>5535</v>
      </c>
      <c r="E46" s="146"/>
    </row>
    <row r="47" spans="1:5" ht="13.5" customHeight="1">
      <c r="A47" s="180">
        <v>3233</v>
      </c>
      <c r="B47" s="165" t="s">
        <v>102</v>
      </c>
      <c r="C47" s="153">
        <f>'POS.DIO'!D58+'POS.DIO'!D193</f>
        <v>31000</v>
      </c>
      <c r="D47" s="153">
        <f>'POS.DIO'!E58</f>
        <v>9150</v>
      </c>
      <c r="E47" s="146"/>
    </row>
    <row r="48" spans="1:5" ht="12.75" customHeight="1">
      <c r="A48" s="180">
        <v>3234</v>
      </c>
      <c r="B48" s="165" t="s">
        <v>103</v>
      </c>
      <c r="C48" s="153">
        <f>'POS.DIO'!D59+'POS.DIO'!D98+'POS.DIO'!D164+'POS.DIO'!D227</f>
        <v>125350</v>
      </c>
      <c r="D48" s="153">
        <v>32516</v>
      </c>
      <c r="E48" s="146"/>
    </row>
    <row r="49" spans="1:5" ht="12.75" customHeight="1">
      <c r="A49" s="167">
        <v>3235</v>
      </c>
      <c r="B49" s="168" t="s">
        <v>104</v>
      </c>
      <c r="C49" s="153">
        <f>'POS.DIO'!D228</f>
        <v>20000</v>
      </c>
      <c r="D49" s="153"/>
      <c r="E49" s="146"/>
    </row>
    <row r="50" spans="1:5" ht="12.75" customHeight="1">
      <c r="A50" s="167">
        <v>3236</v>
      </c>
      <c r="B50" s="168" t="s">
        <v>105</v>
      </c>
      <c r="C50" s="153">
        <f>'POS.DIO'!D165</f>
        <v>5000</v>
      </c>
      <c r="D50" s="153"/>
      <c r="E50" s="146"/>
    </row>
    <row r="51" spans="1:5" ht="12.75" customHeight="1">
      <c r="A51" s="180">
        <v>3237</v>
      </c>
      <c r="B51" s="165" t="s">
        <v>106</v>
      </c>
      <c r="C51" s="153">
        <f>'POS.DIO'!D60+'POS.DIO'!D122+'POS.DIO'!D169+'POS.DIO'!D194+'POS.DIO'!D261</f>
        <v>222450</v>
      </c>
      <c r="D51" s="153">
        <v>91915</v>
      </c>
      <c r="E51" s="146"/>
    </row>
    <row r="52" spans="1:5" ht="12.75" customHeight="1">
      <c r="A52" s="167">
        <v>3238</v>
      </c>
      <c r="B52" s="168" t="s">
        <v>107</v>
      </c>
      <c r="C52" s="153">
        <f>'POS.DIO'!D61</f>
        <v>57000</v>
      </c>
      <c r="D52" s="153">
        <v>32156</v>
      </c>
      <c r="E52" s="146"/>
    </row>
    <row r="53" spans="1:5" ht="12.75" customHeight="1">
      <c r="A53" s="167">
        <v>3239</v>
      </c>
      <c r="B53" s="168" t="s">
        <v>108</v>
      </c>
      <c r="C53" s="153">
        <f>'POS.DIO'!D62+'POS.DIO'!D195</f>
        <v>16000</v>
      </c>
      <c r="D53" s="153">
        <v>8208</v>
      </c>
      <c r="E53" s="146"/>
    </row>
    <row r="54" spans="1:5" s="26" customFormat="1" ht="15.75" customHeight="1">
      <c r="A54" s="175">
        <v>329</v>
      </c>
      <c r="B54" s="176" t="s">
        <v>110</v>
      </c>
      <c r="C54" s="177">
        <f>SUM(C55:C59)</f>
        <v>87000</v>
      </c>
      <c r="D54" s="177">
        <f>SUM(D55:D59)</f>
        <v>40039</v>
      </c>
      <c r="E54" s="146">
        <f>SUM(D54/C54)*100</f>
        <v>46.02183908045977</v>
      </c>
    </row>
    <row r="55" spans="1:5" ht="12.75" customHeight="1">
      <c r="A55" s="167">
        <v>3292</v>
      </c>
      <c r="B55" s="168" t="s">
        <v>112</v>
      </c>
      <c r="C55" s="153">
        <f>'POS.DIO'!D64</f>
        <v>6000</v>
      </c>
      <c r="D55" s="153">
        <f>'POS.DIO'!E64</f>
        <v>7108</v>
      </c>
      <c r="E55" s="146"/>
    </row>
    <row r="56" spans="1:5" ht="12.75" customHeight="1">
      <c r="A56" s="167">
        <v>3293</v>
      </c>
      <c r="B56" s="165" t="s">
        <v>113</v>
      </c>
      <c r="C56" s="153">
        <f>'POS.DIO'!D65+'POS.DIO'!D159+'POS.DIO'!D231</f>
        <v>38000</v>
      </c>
      <c r="D56" s="153">
        <v>6586</v>
      </c>
      <c r="E56" s="146"/>
    </row>
    <row r="57" spans="1:5" ht="12.75" customHeight="1">
      <c r="A57" s="167">
        <v>3294</v>
      </c>
      <c r="B57" s="165" t="s">
        <v>114</v>
      </c>
      <c r="C57" s="153">
        <f>'POS.DIO'!D66</f>
        <v>2000</v>
      </c>
      <c r="D57" s="153">
        <v>500</v>
      </c>
      <c r="E57" s="146"/>
    </row>
    <row r="58" spans="1:5" ht="12.75" customHeight="1">
      <c r="A58" s="167">
        <v>3295</v>
      </c>
      <c r="B58" s="165" t="s">
        <v>173</v>
      </c>
      <c r="C58" s="153">
        <f>'POS.DIO'!D67</f>
        <v>1000</v>
      </c>
      <c r="D58" s="153">
        <f>'POS.DIO'!E67</f>
        <v>320</v>
      </c>
      <c r="E58" s="146"/>
    </row>
    <row r="59" spans="1:5" ht="12.75" customHeight="1">
      <c r="A59" s="180">
        <v>3299</v>
      </c>
      <c r="B59" s="168" t="s">
        <v>174</v>
      </c>
      <c r="C59" s="153">
        <f>'POS.DIO'!D177+'POS.DIO'!D271</f>
        <v>40000</v>
      </c>
      <c r="D59" s="153">
        <f>'POS.DIO'!E177+'POS.DIO'!E271</f>
        <v>25525</v>
      </c>
      <c r="E59" s="146"/>
    </row>
    <row r="60" spans="1:5" ht="12.75" customHeight="1">
      <c r="A60" s="160">
        <v>34</v>
      </c>
      <c r="B60" s="143" t="s">
        <v>115</v>
      </c>
      <c r="C60" s="185">
        <f>SUM(C63+C61)</f>
        <v>71200</v>
      </c>
      <c r="D60" s="185">
        <f>SUM(D63+D61)</f>
        <v>3583</v>
      </c>
      <c r="E60" s="146">
        <f>SUM(D60/C60)*100</f>
        <v>5.032303370786517</v>
      </c>
    </row>
    <row r="61" spans="1:5" ht="12.75" customHeight="1">
      <c r="A61" s="160">
        <v>342</v>
      </c>
      <c r="B61" s="143" t="s">
        <v>116</v>
      </c>
      <c r="C61" s="185">
        <f>SUM(C62)</f>
        <v>2000</v>
      </c>
      <c r="D61" s="185"/>
      <c r="E61" s="146"/>
    </row>
    <row r="62" spans="1:5" ht="12.75" customHeight="1">
      <c r="A62" s="162">
        <v>3423</v>
      </c>
      <c r="B62" s="163" t="s">
        <v>175</v>
      </c>
      <c r="C62" s="186">
        <f>'POS.DIO'!D77</f>
        <v>2000</v>
      </c>
      <c r="D62" s="186">
        <f>'POS.DIO'!E77</f>
        <v>0</v>
      </c>
      <c r="E62" s="187"/>
    </row>
    <row r="63" spans="1:5" ht="12.75" customHeight="1">
      <c r="A63" s="160">
        <v>343</v>
      </c>
      <c r="B63" s="143" t="s">
        <v>119</v>
      </c>
      <c r="C63" s="185">
        <f>SUM(C64:C66)</f>
        <v>69200</v>
      </c>
      <c r="D63" s="185">
        <f>SUM(D64:D66)</f>
        <v>3583</v>
      </c>
      <c r="E63" s="146">
        <f>SUM(D63/C63)*100</f>
        <v>5.177745664739884</v>
      </c>
    </row>
    <row r="64" spans="1:5" ht="12.75" customHeight="1">
      <c r="A64" s="167">
        <v>3431</v>
      </c>
      <c r="B64" s="168" t="s">
        <v>119</v>
      </c>
      <c r="C64" s="153">
        <f>'POS.DIO'!D71</f>
        <v>7000</v>
      </c>
      <c r="D64" s="153">
        <f>'POS.DIO'!E71</f>
        <v>3130</v>
      </c>
      <c r="E64" s="146"/>
    </row>
    <row r="65" spans="1:5" ht="12.75" customHeight="1">
      <c r="A65" s="167">
        <v>3433</v>
      </c>
      <c r="B65" s="168" t="s">
        <v>176</v>
      </c>
      <c r="C65" s="153">
        <f>'POS.DIO'!D72</f>
        <v>1000</v>
      </c>
      <c r="D65" s="153">
        <v>45</v>
      </c>
      <c r="E65" s="146"/>
    </row>
    <row r="66" spans="1:5" ht="12.75" customHeight="1">
      <c r="A66" s="167">
        <v>3434</v>
      </c>
      <c r="B66" s="168" t="s">
        <v>177</v>
      </c>
      <c r="C66" s="153">
        <f>'POS.DIO'!D73+'POS.DIO'!D171+'POS.DIO'!D233</f>
        <v>61200</v>
      </c>
      <c r="D66" s="153">
        <v>408</v>
      </c>
      <c r="E66" s="146"/>
    </row>
    <row r="67" spans="1:5" s="26" customFormat="1" ht="12.75" customHeight="1">
      <c r="A67" s="175">
        <v>36</v>
      </c>
      <c r="B67" s="176" t="s">
        <v>178</v>
      </c>
      <c r="C67" s="177">
        <f>SUM(C68)</f>
        <v>39500</v>
      </c>
      <c r="D67" s="177">
        <f>SUM(D68)</f>
        <v>14063</v>
      </c>
      <c r="E67" s="146"/>
    </row>
    <row r="68" spans="1:5" s="26" customFormat="1" ht="12.75" customHeight="1">
      <c r="A68" s="175">
        <v>366</v>
      </c>
      <c r="B68" s="176" t="s">
        <v>179</v>
      </c>
      <c r="C68" s="177">
        <f>SUM(C69)</f>
        <v>39500</v>
      </c>
      <c r="D68" s="177">
        <f>SUM(D69)</f>
        <v>14063</v>
      </c>
      <c r="E68" s="146"/>
    </row>
    <row r="69" spans="1:5" ht="12.75" customHeight="1">
      <c r="A69" s="167">
        <v>3661</v>
      </c>
      <c r="B69" s="168" t="s">
        <v>122</v>
      </c>
      <c r="C69" s="153">
        <f>'POS.DIO'!D263</f>
        <v>39500</v>
      </c>
      <c r="D69" s="153">
        <f>'POS.DIO'!E263</f>
        <v>14063</v>
      </c>
      <c r="E69" s="146"/>
    </row>
    <row r="70" spans="1:5" s="26" customFormat="1" ht="12.75" customHeight="1">
      <c r="A70" s="175">
        <v>37</v>
      </c>
      <c r="B70" s="176" t="s">
        <v>180</v>
      </c>
      <c r="C70" s="148">
        <f>SUM(C71)</f>
        <v>139000</v>
      </c>
      <c r="D70" s="148">
        <f>SUM(D71)</f>
        <v>13900</v>
      </c>
      <c r="E70" s="146"/>
    </row>
    <row r="71" spans="1:5" s="26" customFormat="1" ht="12.75" customHeight="1">
      <c r="A71" s="175">
        <v>372</v>
      </c>
      <c r="B71" s="176" t="s">
        <v>180</v>
      </c>
      <c r="C71" s="177">
        <f>SUM(C72:C73)</f>
        <v>139000</v>
      </c>
      <c r="D71" s="177">
        <f>SUM(D72:D73)</f>
        <v>13900</v>
      </c>
      <c r="E71" s="146"/>
    </row>
    <row r="72" spans="1:5" ht="12.75" customHeight="1">
      <c r="A72" s="167">
        <v>3721</v>
      </c>
      <c r="B72" s="168" t="s">
        <v>126</v>
      </c>
      <c r="C72" s="153">
        <f>'POS.DIO'!D205+'POS.DIO'!D210</f>
        <v>134000</v>
      </c>
      <c r="D72" s="153">
        <f>'POS.DIO'!E205+'POS.DIO'!E210</f>
        <v>13900</v>
      </c>
      <c r="E72" s="146"/>
    </row>
    <row r="73" spans="1:5" ht="12.75" customHeight="1">
      <c r="A73" s="167">
        <v>3722</v>
      </c>
      <c r="B73" s="168" t="s">
        <v>127</v>
      </c>
      <c r="C73" s="153">
        <f>'POS.DIO'!D206</f>
        <v>5000</v>
      </c>
      <c r="D73" s="153">
        <f>'POS.DIO'!E206</f>
        <v>0</v>
      </c>
      <c r="E73" s="146"/>
    </row>
    <row r="74" spans="1:5" ht="12.75" customHeight="1">
      <c r="A74" s="160">
        <v>38</v>
      </c>
      <c r="B74" s="143" t="s">
        <v>128</v>
      </c>
      <c r="C74" s="152">
        <f>SUM(C75+C77)</f>
        <v>325000</v>
      </c>
      <c r="D74" s="152">
        <f>SUM(D75+D77)</f>
        <v>124480</v>
      </c>
      <c r="E74" s="146">
        <f>SUM(D74/C74)*100</f>
        <v>38.301538461538456</v>
      </c>
    </row>
    <row r="75" spans="1:5" ht="12.75" customHeight="1">
      <c r="A75" s="160">
        <v>381</v>
      </c>
      <c r="B75" s="143" t="s">
        <v>129</v>
      </c>
      <c r="C75" s="152">
        <f>SUM(C76)</f>
        <v>325000</v>
      </c>
      <c r="D75" s="152">
        <f>SUM(D76)</f>
        <v>124480</v>
      </c>
      <c r="E75" s="146">
        <f>SUM(D75/C75)*100</f>
        <v>38.301538461538456</v>
      </c>
    </row>
    <row r="76" spans="1:5" ht="12.75" customHeight="1">
      <c r="A76" s="180">
        <v>3811</v>
      </c>
      <c r="B76" s="165" t="s">
        <v>130</v>
      </c>
      <c r="C76" s="153">
        <f>'POS.DIO'!D183+'POS.DIO'!D217+'POS.DIO'!D235+'POS.DIO'!D248+'POS.DIO'!D269</f>
        <v>325000</v>
      </c>
      <c r="D76" s="153">
        <f>'POS.DIO'!E183+'POS.DIO'!E217+'POS.DIO'!E235+'POS.DIO'!E248+'POS.DIO'!E269</f>
        <v>124480</v>
      </c>
      <c r="E76" s="146"/>
    </row>
    <row r="77" spans="1:5" s="26" customFormat="1" ht="12.75" customHeight="1">
      <c r="A77" s="181">
        <v>383</v>
      </c>
      <c r="B77" s="182" t="s">
        <v>132</v>
      </c>
      <c r="C77" s="177">
        <f>SUM(C78)</f>
        <v>0</v>
      </c>
      <c r="D77" s="177">
        <f>SUM(D78)</f>
        <v>0</v>
      </c>
      <c r="E77" s="146"/>
    </row>
    <row r="78" spans="1:5" ht="12.75" customHeight="1">
      <c r="A78" s="180">
        <v>3831</v>
      </c>
      <c r="B78" s="165" t="s">
        <v>132</v>
      </c>
      <c r="C78" s="153">
        <f>'POS.DIO'!D212</f>
        <v>0</v>
      </c>
      <c r="D78" s="153">
        <f>'POS.DIO'!E212</f>
        <v>0</v>
      </c>
      <c r="E78" s="187"/>
    </row>
    <row r="79" spans="1:5" s="26" customFormat="1" ht="13.5" customHeight="1">
      <c r="A79" s="158">
        <v>4</v>
      </c>
      <c r="B79" s="159" t="s">
        <v>181</v>
      </c>
      <c r="C79" s="152">
        <f>SUM(C80,C94)</f>
        <v>4029167</v>
      </c>
      <c r="D79" s="152">
        <f>SUM(D80,D94)</f>
        <v>1170365</v>
      </c>
      <c r="E79" s="146">
        <f>SUM(D79/C79)*100</f>
        <v>29.047319210149393</v>
      </c>
    </row>
    <row r="80" spans="1:5" s="26" customFormat="1" ht="12.75" customHeight="1">
      <c r="A80" s="160">
        <v>42</v>
      </c>
      <c r="B80" s="143" t="s">
        <v>182</v>
      </c>
      <c r="C80" s="152">
        <f>SUM(C81,C85,C90,C92)</f>
        <v>3749617</v>
      </c>
      <c r="D80" s="152">
        <f>SUM(D81,D85,D90,D92)</f>
        <v>751456</v>
      </c>
      <c r="E80" s="146">
        <f>SUM(D80/C80)*100</f>
        <v>20.04087350788094</v>
      </c>
    </row>
    <row r="81" spans="1:5" s="26" customFormat="1" ht="12.75" customHeight="1">
      <c r="A81" s="160">
        <v>421</v>
      </c>
      <c r="B81" s="143" t="s">
        <v>135</v>
      </c>
      <c r="C81" s="152">
        <f>SUM(C82:C84)</f>
        <v>3447117</v>
      </c>
      <c r="D81" s="152">
        <f>SUM(D82:D84)</f>
        <v>728832</v>
      </c>
      <c r="E81" s="146"/>
    </row>
    <row r="82" spans="1:5" s="26" customFormat="1" ht="12.75" customHeight="1">
      <c r="A82" s="162">
        <v>4212</v>
      </c>
      <c r="B82" s="163" t="s">
        <v>136</v>
      </c>
      <c r="C82" s="188">
        <f>'POS.DIO'!D137+'POS.DIO'!D253</f>
        <v>399537</v>
      </c>
      <c r="D82" s="188">
        <f>'POS.DIO'!E137+'POS.DIO'!E253</f>
        <v>0</v>
      </c>
      <c r="E82" s="187"/>
    </row>
    <row r="83" spans="1:5" s="26" customFormat="1" ht="12.75" customHeight="1">
      <c r="A83" s="162">
        <v>4213</v>
      </c>
      <c r="B83" s="165" t="s">
        <v>183</v>
      </c>
      <c r="C83" s="188">
        <f>'POS.DIO'!D150</f>
        <v>1800860</v>
      </c>
      <c r="D83" s="188">
        <f>'POS.DIO'!E150</f>
        <v>12413</v>
      </c>
      <c r="E83" s="187"/>
    </row>
    <row r="84" spans="1:5" s="26" customFormat="1" ht="12.75" customHeight="1">
      <c r="A84" s="162">
        <v>4214</v>
      </c>
      <c r="B84" s="165" t="s">
        <v>138</v>
      </c>
      <c r="C84" s="188">
        <f>'POS.DIO'!D141+'POS.DIO'!D145+'POS.DIO'!D151+'POS.DIO'!D239</f>
        <v>1246720</v>
      </c>
      <c r="D84" s="188">
        <f>'POS.DIO'!E141+'POS.DIO'!E145+'POS.DIO'!E151+'POS.DIO'!E239</f>
        <v>716419</v>
      </c>
      <c r="E84" s="187"/>
    </row>
    <row r="85" spans="1:5" s="26" customFormat="1" ht="15" customHeight="1">
      <c r="A85" s="160">
        <v>422</v>
      </c>
      <c r="B85" s="143" t="s">
        <v>139</v>
      </c>
      <c r="C85" s="189">
        <f>SUM(C86:C89)</f>
        <v>77500</v>
      </c>
      <c r="D85" s="189">
        <f>SUM(D86:D89)</f>
        <v>5479</v>
      </c>
      <c r="E85" s="146">
        <f>SUM(D85/C85)*100</f>
        <v>7.069677419354839</v>
      </c>
    </row>
    <row r="86" spans="1:5" ht="12.75">
      <c r="A86" s="167">
        <v>4221</v>
      </c>
      <c r="B86" s="168" t="s">
        <v>140</v>
      </c>
      <c r="C86" s="153">
        <f>'POS.DIO'!D85</f>
        <v>15000</v>
      </c>
      <c r="D86" s="153"/>
      <c r="E86" s="146"/>
    </row>
    <row r="87" spans="1:5" ht="12.75">
      <c r="A87" s="167">
        <v>4222</v>
      </c>
      <c r="B87" s="168" t="s">
        <v>340</v>
      </c>
      <c r="C87" s="153">
        <f>'POS.DIO'!D86</f>
        <v>4000</v>
      </c>
      <c r="D87" s="153"/>
      <c r="E87" s="146"/>
    </row>
    <row r="88" spans="1:5" ht="12.75">
      <c r="A88" s="167">
        <v>4223</v>
      </c>
      <c r="B88" s="168" t="s">
        <v>141</v>
      </c>
      <c r="C88" s="153">
        <f>'POS.DIO'!D87</f>
        <v>3500</v>
      </c>
      <c r="D88" s="153">
        <v>5479</v>
      </c>
      <c r="E88" s="146"/>
    </row>
    <row r="89" spans="1:5" ht="12.75">
      <c r="A89" s="167">
        <v>4227</v>
      </c>
      <c r="B89" s="168" t="s">
        <v>142</v>
      </c>
      <c r="C89" s="153">
        <f>'POS.DIO'!D198+'POS.DIO'!D266</f>
        <v>55000</v>
      </c>
      <c r="D89" s="153"/>
      <c r="E89" s="146"/>
    </row>
    <row r="90" spans="1:248" s="42" customFormat="1" ht="12.75">
      <c r="A90" s="175">
        <v>423</v>
      </c>
      <c r="B90" s="176" t="s">
        <v>339</v>
      </c>
      <c r="C90" s="177">
        <f>SUM(C91)</f>
        <v>60000</v>
      </c>
      <c r="D90" s="177"/>
      <c r="E90" s="14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</row>
    <row r="91" spans="1:5" ht="12.75">
      <c r="A91" s="167">
        <v>4231</v>
      </c>
      <c r="B91" s="168" t="s">
        <v>338</v>
      </c>
      <c r="C91" s="153">
        <v>60000</v>
      </c>
      <c r="D91" s="153"/>
      <c r="E91" s="146"/>
    </row>
    <row r="92" spans="1:5" ht="12.75">
      <c r="A92" s="175">
        <v>426</v>
      </c>
      <c r="B92" s="176" t="s">
        <v>184</v>
      </c>
      <c r="C92" s="177">
        <f>SUM(C93)</f>
        <v>165000</v>
      </c>
      <c r="D92" s="177">
        <f>SUM(D93)</f>
        <v>17145</v>
      </c>
      <c r="E92" s="146"/>
    </row>
    <row r="93" spans="1:5" ht="12.75">
      <c r="A93" s="167">
        <v>4264</v>
      </c>
      <c r="B93" s="168" t="s">
        <v>144</v>
      </c>
      <c r="C93" s="153">
        <f>'POS.DIO'!D153+'POS.DIO'!D132</f>
        <v>165000</v>
      </c>
      <c r="D93" s="153">
        <v>17145</v>
      </c>
      <c r="E93" s="146"/>
    </row>
    <row r="94" spans="1:5" ht="15" customHeight="1">
      <c r="A94" s="190">
        <v>45</v>
      </c>
      <c r="B94" s="191" t="s">
        <v>185</v>
      </c>
      <c r="C94" s="173">
        <f>SUM(C95)</f>
        <v>279550</v>
      </c>
      <c r="D94" s="173">
        <f>SUM(D95)</f>
        <v>418909</v>
      </c>
      <c r="E94" s="146">
        <f>SUM(D94/C94)*100</f>
        <v>149.8511894115543</v>
      </c>
    </row>
    <row r="95" spans="1:5" ht="14.25" customHeight="1">
      <c r="A95" s="190">
        <v>451</v>
      </c>
      <c r="B95" s="191" t="s">
        <v>146</v>
      </c>
      <c r="C95" s="173">
        <f>SUM(C96)</f>
        <v>279550</v>
      </c>
      <c r="D95" s="173">
        <f>SUM(D96)</f>
        <v>418909</v>
      </c>
      <c r="E95" s="146">
        <f>SUM(D95/C95)*100</f>
        <v>149.8511894115543</v>
      </c>
    </row>
    <row r="96" spans="1:5" ht="12.75">
      <c r="A96" s="167">
        <v>4511</v>
      </c>
      <c r="B96" s="178" t="s">
        <v>146</v>
      </c>
      <c r="C96" s="153">
        <f>'POS.DIO'!D127</f>
        <v>279550</v>
      </c>
      <c r="D96" s="153">
        <v>418909</v>
      </c>
      <c r="E96" s="146"/>
    </row>
    <row r="97" spans="1:5" ht="12.75">
      <c r="A97" s="175">
        <v>5</v>
      </c>
      <c r="B97" s="179" t="s">
        <v>186</v>
      </c>
      <c r="C97" s="148">
        <f aca="true" t="shared" si="0" ref="C97:D99">SUM(C98)</f>
        <v>60000</v>
      </c>
      <c r="D97" s="148">
        <f t="shared" si="0"/>
        <v>0</v>
      </c>
      <c r="E97" s="146"/>
    </row>
    <row r="98" spans="1:5" ht="12.75">
      <c r="A98" s="175">
        <v>54</v>
      </c>
      <c r="B98" s="179" t="s">
        <v>148</v>
      </c>
      <c r="C98" s="148">
        <f t="shared" si="0"/>
        <v>60000</v>
      </c>
      <c r="D98" s="148">
        <f t="shared" si="0"/>
        <v>0</v>
      </c>
      <c r="E98" s="146"/>
    </row>
    <row r="99" spans="1:5" ht="12.75">
      <c r="A99" s="175">
        <v>544</v>
      </c>
      <c r="B99" s="179" t="s">
        <v>187</v>
      </c>
      <c r="C99" s="177">
        <f t="shared" si="0"/>
        <v>60000</v>
      </c>
      <c r="D99" s="177">
        <f t="shared" si="0"/>
        <v>0</v>
      </c>
      <c r="E99" s="146"/>
    </row>
    <row r="100" spans="1:5" ht="12.75">
      <c r="A100" s="167">
        <v>5445</v>
      </c>
      <c r="B100" s="178" t="s">
        <v>188</v>
      </c>
      <c r="C100" s="153">
        <f>'POS.DIO'!D80</f>
        <v>60000</v>
      </c>
      <c r="D100" s="153"/>
      <c r="E100" s="146"/>
    </row>
    <row r="101" ht="8.25" customHeight="1"/>
  </sheetData>
  <sheetProtection selectLockedCells="1" selectUnlockedCells="1"/>
  <mergeCells count="6">
    <mergeCell ref="A5:E5"/>
    <mergeCell ref="A7:B7"/>
    <mergeCell ref="C1:D1"/>
    <mergeCell ref="A2:E2"/>
    <mergeCell ref="A3:E3"/>
    <mergeCell ref="A4:E4"/>
  </mergeCells>
  <printOptions/>
  <pageMargins left="0.7083333333333334" right="0.7083333333333334" top="0.7875" bottom="0.6305555555555555" header="0.31527777777777777" footer="0.31527777777777777"/>
  <pageSetup horizontalDpi="300" verticalDpi="300" orientation="landscape" paperSize="9" r:id="rId1"/>
  <headerFooter alignWithMargins="0">
    <oddHeader>&amp;R&amp;"Times New Roman,Regular"&amp;12POSEBNI DIO 
EKONOMSKA KLASIFIKACIJA</oddHeader>
    <oddFooter xml:space="preserve">&amp;C- &amp;P+7 -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O276"/>
  <sheetViews>
    <sheetView zoomScalePageLayoutView="0" workbookViewId="0" topLeftCell="A1">
      <selection activeCell="E268" sqref="E268"/>
    </sheetView>
  </sheetViews>
  <sheetFormatPr defaultColWidth="11.57421875" defaultRowHeight="12.75"/>
  <cols>
    <col min="1" max="1" width="6.28125" style="9" customWidth="1"/>
    <col min="2" max="2" width="9.00390625" style="9" customWidth="1"/>
    <col min="3" max="3" width="66.140625" style="9" customWidth="1"/>
    <col min="4" max="4" width="13.7109375" style="13" customWidth="1"/>
    <col min="5" max="5" width="14.57421875" style="13" customWidth="1"/>
    <col min="6" max="6" width="4.140625" style="9" customWidth="1"/>
    <col min="7" max="249" width="9.140625" style="9" customWidth="1"/>
  </cols>
  <sheetData>
    <row r="1" spans="2:5" s="53" customFormat="1" ht="19.5" customHeight="1">
      <c r="B1" s="54" t="s">
        <v>33</v>
      </c>
      <c r="D1" s="285"/>
      <c r="E1" s="285"/>
    </row>
    <row r="2" spans="2:6" s="53" customFormat="1" ht="17.25" customHeight="1">
      <c r="B2" s="286" t="s">
        <v>155</v>
      </c>
      <c r="C2" s="286"/>
      <c r="D2" s="286"/>
      <c r="E2" s="286"/>
      <c r="F2" s="286"/>
    </row>
    <row r="3" spans="2:6" s="53" customFormat="1" ht="17.25" customHeight="1">
      <c r="B3" s="280" t="s">
        <v>156</v>
      </c>
      <c r="C3" s="280"/>
      <c r="D3" s="280"/>
      <c r="E3" s="280"/>
      <c r="F3" s="280"/>
    </row>
    <row r="4" spans="2:6" s="53" customFormat="1" ht="16.5" customHeight="1">
      <c r="B4" s="272" t="s">
        <v>306</v>
      </c>
      <c r="C4" s="272"/>
      <c r="D4" s="272"/>
      <c r="E4" s="272"/>
      <c r="F4" s="272"/>
    </row>
    <row r="5" spans="2:6" s="53" customFormat="1" ht="18" customHeight="1">
      <c r="B5" s="272" t="s">
        <v>189</v>
      </c>
      <c r="C5" s="272"/>
      <c r="D5" s="272"/>
      <c r="E5" s="272"/>
      <c r="F5" s="272"/>
    </row>
    <row r="6" spans="1:6" ht="26.25" customHeight="1">
      <c r="A6" s="192" t="s">
        <v>190</v>
      </c>
      <c r="B6" s="136" t="s">
        <v>165</v>
      </c>
      <c r="C6" s="137" t="s">
        <v>166</v>
      </c>
      <c r="D6" s="155" t="s">
        <v>307</v>
      </c>
      <c r="E6" s="156" t="s">
        <v>308</v>
      </c>
      <c r="F6" s="140" t="s">
        <v>191</v>
      </c>
    </row>
    <row r="7" spans="1:6" ht="12.75" customHeight="1">
      <c r="A7" s="193"/>
      <c r="B7" s="284" t="s">
        <v>6</v>
      </c>
      <c r="C7" s="284"/>
      <c r="D7" s="141" t="s">
        <v>7</v>
      </c>
      <c r="E7" s="141" t="s">
        <v>8</v>
      </c>
      <c r="F7" s="142" t="s">
        <v>9</v>
      </c>
    </row>
    <row r="8" spans="1:6" ht="18" customHeight="1">
      <c r="A8" s="193"/>
      <c r="B8" s="143"/>
      <c r="C8" s="144"/>
      <c r="D8" s="145">
        <f>SUM(D9,D29)</f>
        <v>6219057</v>
      </c>
      <c r="E8" s="145">
        <f>SUM(E9,E29)</f>
        <v>1778307</v>
      </c>
      <c r="F8" s="146">
        <f aca="true" t="shared" si="0" ref="F8:F15">SUM(E8/D8)*100</f>
        <v>28.594479838342053</v>
      </c>
    </row>
    <row r="9" spans="1:6" ht="15" customHeight="1">
      <c r="A9" s="193"/>
      <c r="B9" s="147" t="s">
        <v>161</v>
      </c>
      <c r="C9" s="144"/>
      <c r="D9" s="148">
        <f>SUM(D10)</f>
        <v>155200</v>
      </c>
      <c r="E9" s="148">
        <f>SUM(E10)</f>
        <v>8571</v>
      </c>
      <c r="F9" s="146">
        <f t="shared" si="0"/>
        <v>5.522551546391752</v>
      </c>
    </row>
    <row r="10" spans="1:6" ht="15" customHeight="1">
      <c r="A10" s="193"/>
      <c r="B10" s="194" t="s">
        <v>192</v>
      </c>
      <c r="C10" s="144"/>
      <c r="D10" s="195">
        <f>SUM(D11+D23)</f>
        <v>155200</v>
      </c>
      <c r="E10" s="195">
        <f>SUM(E11)</f>
        <v>8571</v>
      </c>
      <c r="F10" s="146">
        <f t="shared" si="0"/>
        <v>5.522551546391752</v>
      </c>
    </row>
    <row r="11" spans="1:6" ht="27" customHeight="1">
      <c r="A11" s="196" t="s">
        <v>193</v>
      </c>
      <c r="B11" s="304" t="s">
        <v>194</v>
      </c>
      <c r="C11" s="304"/>
      <c r="D11" s="197">
        <f>SUM(D12+D18+D24+D27)</f>
        <v>155200</v>
      </c>
      <c r="E11" s="197">
        <f>SUM(E12+E18+E24)</f>
        <v>8571</v>
      </c>
      <c r="F11" s="198">
        <f t="shared" si="0"/>
        <v>5.522551546391752</v>
      </c>
    </row>
    <row r="12" spans="1:6" ht="12.75">
      <c r="A12" s="196" t="s">
        <v>195</v>
      </c>
      <c r="B12" s="199" t="s">
        <v>196</v>
      </c>
      <c r="C12" s="200"/>
      <c r="D12" s="148">
        <f aca="true" t="shared" si="1" ref="D12:E14">SUM(D13)</f>
        <v>107500</v>
      </c>
      <c r="E12" s="148">
        <f t="shared" si="1"/>
        <v>4721</v>
      </c>
      <c r="F12" s="146">
        <f t="shared" si="0"/>
        <v>4.391627906976744</v>
      </c>
    </row>
    <row r="13" spans="1:6" ht="12.75">
      <c r="A13" s="193"/>
      <c r="B13" s="158">
        <v>3</v>
      </c>
      <c r="C13" s="159" t="s">
        <v>168</v>
      </c>
      <c r="D13" s="148">
        <f t="shared" si="1"/>
        <v>107500</v>
      </c>
      <c r="E13" s="148">
        <f t="shared" si="1"/>
        <v>4721</v>
      </c>
      <c r="F13" s="146">
        <f t="shared" si="0"/>
        <v>4.391627906976744</v>
      </c>
    </row>
    <row r="14" spans="1:6" ht="12.75">
      <c r="A14" s="193"/>
      <c r="B14" s="160">
        <v>32</v>
      </c>
      <c r="C14" s="143" t="s">
        <v>88</v>
      </c>
      <c r="D14" s="161">
        <f t="shared" si="1"/>
        <v>107500</v>
      </c>
      <c r="E14" s="161">
        <f t="shared" si="1"/>
        <v>4721</v>
      </c>
      <c r="F14" s="146">
        <f t="shared" si="0"/>
        <v>4.391627906976744</v>
      </c>
    </row>
    <row r="15" spans="1:6" ht="12.75">
      <c r="A15" s="193"/>
      <c r="B15" s="160">
        <v>329</v>
      </c>
      <c r="C15" s="143" t="s">
        <v>110</v>
      </c>
      <c r="D15" s="161">
        <f>SUM(D16,D17)</f>
        <v>107500</v>
      </c>
      <c r="E15" s="161">
        <f>SUM(E16:E17)</f>
        <v>4721</v>
      </c>
      <c r="F15" s="146">
        <f t="shared" si="0"/>
        <v>4.391627906976744</v>
      </c>
    </row>
    <row r="16" spans="1:6" ht="14.25" customHeight="1">
      <c r="A16" s="193"/>
      <c r="B16" s="164">
        <v>3291</v>
      </c>
      <c r="C16" s="165" t="s">
        <v>111</v>
      </c>
      <c r="D16" s="166">
        <v>26000</v>
      </c>
      <c r="E16" s="153"/>
      <c r="F16" s="146"/>
    </row>
    <row r="17" spans="1:6" ht="14.25" customHeight="1">
      <c r="A17" s="201"/>
      <c r="B17" s="164">
        <v>3299</v>
      </c>
      <c r="C17" s="165" t="s">
        <v>197</v>
      </c>
      <c r="D17" s="166">
        <v>81500</v>
      </c>
      <c r="E17" s="153">
        <v>4721</v>
      </c>
      <c r="F17" s="146"/>
    </row>
    <row r="18" spans="1:6" ht="12.75">
      <c r="A18" s="196" t="s">
        <v>198</v>
      </c>
      <c r="B18" s="199" t="s">
        <v>199</v>
      </c>
      <c r="C18" s="202"/>
      <c r="D18" s="148">
        <f aca="true" t="shared" si="2" ref="D18:E20">SUM(D19)</f>
        <v>7700</v>
      </c>
      <c r="E18" s="148">
        <f t="shared" si="2"/>
        <v>3850</v>
      </c>
      <c r="F18" s="146">
        <f>SUM(E18/D18)*100</f>
        <v>50</v>
      </c>
    </row>
    <row r="19" spans="1:6" ht="13.5" customHeight="1">
      <c r="A19" s="193"/>
      <c r="B19" s="158">
        <v>3</v>
      </c>
      <c r="C19" s="159" t="s">
        <v>168</v>
      </c>
      <c r="D19" s="148">
        <f>SUM(D20)</f>
        <v>7700</v>
      </c>
      <c r="E19" s="148">
        <f t="shared" si="2"/>
        <v>3850</v>
      </c>
      <c r="F19" s="146">
        <f>SUM(E19/D19)*100</f>
        <v>50</v>
      </c>
    </row>
    <row r="20" spans="1:6" ht="12.75">
      <c r="A20" s="193"/>
      <c r="B20" s="160">
        <v>38</v>
      </c>
      <c r="C20" s="143" t="s">
        <v>128</v>
      </c>
      <c r="D20" s="161">
        <f t="shared" si="2"/>
        <v>7700</v>
      </c>
      <c r="E20" s="161">
        <f t="shared" si="2"/>
        <v>3850</v>
      </c>
      <c r="F20" s="146">
        <f>SUM(E20/D20)*100</f>
        <v>50</v>
      </c>
    </row>
    <row r="21" spans="1:6" ht="12.75">
      <c r="A21" s="193"/>
      <c r="B21" s="160">
        <v>381</v>
      </c>
      <c r="C21" s="143" t="s">
        <v>129</v>
      </c>
      <c r="D21" s="161">
        <f>SUM(D22)</f>
        <v>7700</v>
      </c>
      <c r="E21" s="161">
        <f>SUM(E22)</f>
        <v>3850</v>
      </c>
      <c r="F21" s="146">
        <f>SUM(E21/D21)*100</f>
        <v>50</v>
      </c>
    </row>
    <row r="22" spans="1:6" ht="12.75">
      <c r="A22" s="193"/>
      <c r="B22" s="167">
        <v>3811</v>
      </c>
      <c r="C22" s="168" t="s">
        <v>130</v>
      </c>
      <c r="D22" s="169">
        <v>7700</v>
      </c>
      <c r="E22" s="170">
        <v>3850</v>
      </c>
      <c r="F22" s="146"/>
    </row>
    <row r="23" spans="1:6" ht="12.75">
      <c r="A23" s="203"/>
      <c r="B23" s="302"/>
      <c r="C23" s="302"/>
      <c r="D23" s="148"/>
      <c r="E23" s="148"/>
      <c r="F23" s="146"/>
    </row>
    <row r="24" spans="1:6" ht="12.75">
      <c r="A24" s="203"/>
      <c r="B24" s="160">
        <v>323</v>
      </c>
      <c r="C24" s="176" t="s">
        <v>99</v>
      </c>
      <c r="D24" s="148">
        <f>SUM(D25,D26,)</f>
        <v>20000</v>
      </c>
      <c r="E24" s="148">
        <f>SUM(E25:E26)</f>
        <v>0</v>
      </c>
      <c r="F24" s="146"/>
    </row>
    <row r="25" spans="1:6" ht="12.75">
      <c r="A25" s="203"/>
      <c r="B25" s="162">
        <v>3233</v>
      </c>
      <c r="C25" s="168" t="s">
        <v>102</v>
      </c>
      <c r="D25" s="169">
        <v>10000</v>
      </c>
      <c r="E25" s="170"/>
      <c r="F25" s="146"/>
    </row>
    <row r="26" spans="1:6" ht="12.75">
      <c r="A26" s="203"/>
      <c r="B26" s="162">
        <v>3235</v>
      </c>
      <c r="C26" s="168" t="s">
        <v>200</v>
      </c>
      <c r="D26" s="169">
        <v>10000</v>
      </c>
      <c r="E26" s="170"/>
      <c r="F26" s="146"/>
    </row>
    <row r="27" spans="1:249" s="42" customFormat="1" ht="12.75">
      <c r="A27" s="196"/>
      <c r="B27" s="160">
        <v>329</v>
      </c>
      <c r="C27" s="176" t="s">
        <v>110</v>
      </c>
      <c r="D27" s="148">
        <f>SUM(D28)</f>
        <v>20000</v>
      </c>
      <c r="E27" s="148">
        <f>SUM(E28)</f>
        <v>0</v>
      </c>
      <c r="F27" s="1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</row>
    <row r="28" spans="1:6" ht="12.75">
      <c r="A28" s="203"/>
      <c r="B28" s="162">
        <v>3299</v>
      </c>
      <c r="C28" s="168" t="s">
        <v>110</v>
      </c>
      <c r="D28" s="169">
        <v>20000</v>
      </c>
      <c r="E28" s="170"/>
      <c r="F28" s="146"/>
    </row>
    <row r="29" spans="1:6" ht="18.75" customHeight="1">
      <c r="A29" s="193"/>
      <c r="B29" s="147" t="s">
        <v>163</v>
      </c>
      <c r="C29" s="151"/>
      <c r="D29" s="152">
        <f>SUM(D30)</f>
        <v>6063857</v>
      </c>
      <c r="E29" s="152">
        <f>SUM(E30)</f>
        <v>1769736</v>
      </c>
      <c r="F29" s="146">
        <f>SUM(E29/D29)*100</f>
        <v>29.184989025961528</v>
      </c>
    </row>
    <row r="30" spans="1:6" ht="12" customHeight="1">
      <c r="A30" s="193"/>
      <c r="B30" s="194" t="s">
        <v>202</v>
      </c>
      <c r="C30" s="151"/>
      <c r="D30" s="152">
        <f>SUM(D32,D89,D184,D160,D255,D267,D218,D241,D172,D201)</f>
        <v>6063857</v>
      </c>
      <c r="E30" s="152">
        <f>SUM(E32,E89,E184,E160,E255,E267,E218,E241,E172,E201)</f>
        <v>1769736</v>
      </c>
      <c r="F30" s="146">
        <f>SUM(E30/D30)*100</f>
        <v>29.184989025961528</v>
      </c>
    </row>
    <row r="31" spans="1:6" ht="12.75" customHeight="1">
      <c r="A31" s="193"/>
      <c r="B31" s="163" t="s">
        <v>203</v>
      </c>
      <c r="C31" s="193"/>
      <c r="D31" s="204"/>
      <c r="E31" s="204"/>
      <c r="F31" s="146"/>
    </row>
    <row r="32" spans="1:6" ht="15" customHeight="1">
      <c r="A32" s="196" t="s">
        <v>193</v>
      </c>
      <c r="B32" s="293" t="s">
        <v>204</v>
      </c>
      <c r="C32" s="293"/>
      <c r="D32" s="205">
        <f>SUM(D33,D74,D81+D48)</f>
        <v>756470</v>
      </c>
      <c r="E32" s="205">
        <f>SUM(E33,E74,E81+E48)</f>
        <v>342847</v>
      </c>
      <c r="F32" s="206">
        <f>SUM(E32/D32)*100</f>
        <v>45.321955926870864</v>
      </c>
    </row>
    <row r="33" spans="1:6" ht="15.75" customHeight="1">
      <c r="A33" s="196" t="s">
        <v>205</v>
      </c>
      <c r="B33" s="287" t="s">
        <v>206</v>
      </c>
      <c r="C33" s="287"/>
      <c r="D33" s="207">
        <f>SUM(D34)</f>
        <v>267190</v>
      </c>
      <c r="E33" s="207">
        <f>SUM(E34)</f>
        <v>198255</v>
      </c>
      <c r="F33" s="146">
        <f>SUM(E33/D33)*100</f>
        <v>74.20000748531008</v>
      </c>
    </row>
    <row r="34" spans="1:6" ht="12.75">
      <c r="A34" s="193"/>
      <c r="B34" s="158">
        <v>3</v>
      </c>
      <c r="C34" s="159" t="s">
        <v>168</v>
      </c>
      <c r="D34" s="172">
        <f>SUM(D35,D43)</f>
        <v>267190</v>
      </c>
      <c r="E34" s="172">
        <f>SUM(E35,E43)</f>
        <v>198255</v>
      </c>
      <c r="F34" s="146">
        <f>SUM(E34/D34)*100</f>
        <v>74.20000748531008</v>
      </c>
    </row>
    <row r="35" spans="1:6" ht="12.75" customHeight="1">
      <c r="A35" s="193"/>
      <c r="B35" s="160">
        <v>31</v>
      </c>
      <c r="C35" s="143" t="s">
        <v>81</v>
      </c>
      <c r="D35" s="173">
        <f>SUM(D36,D38,D40)</f>
        <v>257690</v>
      </c>
      <c r="E35" s="173">
        <f>SUM(E36,E38,E40)</f>
        <v>197855</v>
      </c>
      <c r="F35" s="146">
        <f>SUM(E35/D35)*100</f>
        <v>76.78023982304319</v>
      </c>
    </row>
    <row r="36" spans="1:6" ht="12.75" customHeight="1">
      <c r="A36" s="193"/>
      <c r="B36" s="160">
        <v>311</v>
      </c>
      <c r="C36" s="174" t="s">
        <v>171</v>
      </c>
      <c r="D36" s="173">
        <f>SUM(D37)</f>
        <v>214824</v>
      </c>
      <c r="E36" s="173">
        <f>SUM(E37)</f>
        <v>168872</v>
      </c>
      <c r="F36" s="146">
        <f>SUM(E36/D36)*100</f>
        <v>78.60946635385245</v>
      </c>
    </row>
    <row r="37" spans="1:6" ht="12.75" customHeight="1">
      <c r="A37" s="193"/>
      <c r="B37" s="167">
        <v>3111</v>
      </c>
      <c r="C37" s="168" t="s">
        <v>83</v>
      </c>
      <c r="D37" s="169">
        <v>214824</v>
      </c>
      <c r="E37" s="153">
        <v>168872</v>
      </c>
      <c r="F37" s="146"/>
    </row>
    <row r="38" spans="1:6" s="26" customFormat="1" ht="12.75" customHeight="1">
      <c r="A38" s="208"/>
      <c r="B38" s="175">
        <v>312</v>
      </c>
      <c r="C38" s="176" t="s">
        <v>84</v>
      </c>
      <c r="D38" s="177">
        <f>SUM(D39)</f>
        <v>6400</v>
      </c>
      <c r="E38" s="177">
        <f>SUM(E39)</f>
        <v>0</v>
      </c>
      <c r="F38" s="146">
        <f>SUM(E38/D38)*100</f>
        <v>0</v>
      </c>
    </row>
    <row r="39" spans="1:6" ht="12.75" customHeight="1">
      <c r="A39" s="193"/>
      <c r="B39" s="167">
        <v>3121</v>
      </c>
      <c r="C39" s="178" t="s">
        <v>84</v>
      </c>
      <c r="D39" s="169">
        <v>6400</v>
      </c>
      <c r="E39" s="153"/>
      <c r="F39" s="146"/>
    </row>
    <row r="40" spans="1:6" s="26" customFormat="1" ht="12" customHeight="1">
      <c r="A40" s="208"/>
      <c r="B40" s="175">
        <v>313</v>
      </c>
      <c r="C40" s="179" t="s">
        <v>85</v>
      </c>
      <c r="D40" s="177">
        <f>SUM(D41,D42)</f>
        <v>36466</v>
      </c>
      <c r="E40" s="177">
        <f>SUM(E41,E42)</f>
        <v>28983</v>
      </c>
      <c r="F40" s="146">
        <f>SUM(E40/D40)*100</f>
        <v>79.47951516481105</v>
      </c>
    </row>
    <row r="41" spans="1:6" ht="12" customHeight="1">
      <c r="A41" s="193"/>
      <c r="B41" s="167">
        <v>3132</v>
      </c>
      <c r="C41" s="178" t="s">
        <v>86</v>
      </c>
      <c r="D41" s="169">
        <v>32868</v>
      </c>
      <c r="E41" s="153">
        <v>26118</v>
      </c>
      <c r="F41" s="146"/>
    </row>
    <row r="42" spans="1:6" ht="12" customHeight="1">
      <c r="A42" s="193"/>
      <c r="B42" s="167">
        <v>3133</v>
      </c>
      <c r="C42" s="178" t="s">
        <v>87</v>
      </c>
      <c r="D42" s="169">
        <v>3598</v>
      </c>
      <c r="E42" s="153">
        <v>2865</v>
      </c>
      <c r="F42" s="146"/>
    </row>
    <row r="43" spans="1:6" ht="12.75" customHeight="1">
      <c r="A43" s="193"/>
      <c r="B43" s="160">
        <v>32</v>
      </c>
      <c r="C43" s="143" t="s">
        <v>88</v>
      </c>
      <c r="D43" s="173">
        <f>SUM(D44)</f>
        <v>9500</v>
      </c>
      <c r="E43" s="173">
        <f>SUM(E44)</f>
        <v>400</v>
      </c>
      <c r="F43" s="146">
        <f>SUM(E43/D43)*100</f>
        <v>4.2105263157894735</v>
      </c>
    </row>
    <row r="44" spans="1:6" ht="12.75" customHeight="1">
      <c r="A44" s="193"/>
      <c r="B44" s="160">
        <v>321</v>
      </c>
      <c r="C44" s="143" t="s">
        <v>172</v>
      </c>
      <c r="D44" s="173">
        <f>SUM(D45,D46,D47)</f>
        <v>9500</v>
      </c>
      <c r="E44" s="173">
        <f>SUM(E45,E46,E47)</f>
        <v>400</v>
      </c>
      <c r="F44" s="146">
        <f>SUM(E44/D44)*100</f>
        <v>4.2105263157894735</v>
      </c>
    </row>
    <row r="45" spans="1:6" ht="12" customHeight="1">
      <c r="A45" s="193"/>
      <c r="B45" s="180">
        <v>3211</v>
      </c>
      <c r="C45" s="165" t="s">
        <v>90</v>
      </c>
      <c r="D45" s="169">
        <v>4500</v>
      </c>
      <c r="E45" s="153"/>
      <c r="F45" s="146"/>
    </row>
    <row r="46" spans="1:6" ht="12.75" customHeight="1">
      <c r="A46" s="193"/>
      <c r="B46" s="180">
        <v>3213</v>
      </c>
      <c r="C46" s="165" t="s">
        <v>91</v>
      </c>
      <c r="D46" s="169">
        <v>4000</v>
      </c>
      <c r="E46" s="153"/>
      <c r="F46" s="146"/>
    </row>
    <row r="47" spans="1:6" ht="12.75" customHeight="1">
      <c r="A47" s="196"/>
      <c r="B47" s="180">
        <v>3214</v>
      </c>
      <c r="C47" s="165" t="s">
        <v>92</v>
      </c>
      <c r="D47" s="169">
        <v>1000</v>
      </c>
      <c r="E47" s="153">
        <v>400</v>
      </c>
      <c r="F47" s="146"/>
    </row>
    <row r="48" spans="1:6" ht="12.75" customHeight="1">
      <c r="A48" s="196" t="s">
        <v>207</v>
      </c>
      <c r="B48" s="292" t="s">
        <v>208</v>
      </c>
      <c r="C48" s="292"/>
      <c r="D48" s="148">
        <f>SUM(D49+D55+D63+D69)</f>
        <v>404780</v>
      </c>
      <c r="E48" s="148">
        <f>SUM(E49+E55+E63+E69)</f>
        <v>143113</v>
      </c>
      <c r="F48" s="146"/>
    </row>
    <row r="49" spans="1:6" s="26" customFormat="1" ht="12.75" customHeight="1">
      <c r="A49" s="196"/>
      <c r="B49" s="181">
        <v>322</v>
      </c>
      <c r="C49" s="182" t="s">
        <v>93</v>
      </c>
      <c r="D49" s="177">
        <f>SUM(D50:D54)</f>
        <v>88500</v>
      </c>
      <c r="E49" s="177">
        <f>SUM(E50:E54)</f>
        <v>35959</v>
      </c>
      <c r="F49" s="146">
        <f>SUM(E49/D49)*100</f>
        <v>40.6316384180791</v>
      </c>
    </row>
    <row r="50" spans="1:6" ht="12.75" customHeight="1">
      <c r="A50" s="193"/>
      <c r="B50" s="167">
        <v>3221</v>
      </c>
      <c r="C50" s="183" t="s">
        <v>94</v>
      </c>
      <c r="D50" s="169">
        <v>30000</v>
      </c>
      <c r="E50" s="153">
        <v>3225</v>
      </c>
      <c r="F50" s="146"/>
    </row>
    <row r="51" spans="1:6" ht="12" customHeight="1">
      <c r="A51" s="193"/>
      <c r="B51" s="180">
        <v>3223</v>
      </c>
      <c r="C51" s="183" t="s">
        <v>95</v>
      </c>
      <c r="D51" s="169">
        <v>37000</v>
      </c>
      <c r="E51" s="153">
        <v>17938</v>
      </c>
      <c r="F51" s="146"/>
    </row>
    <row r="52" spans="1:6" ht="12" customHeight="1">
      <c r="A52" s="193"/>
      <c r="B52" s="180">
        <v>3224</v>
      </c>
      <c r="C52" s="183" t="s">
        <v>209</v>
      </c>
      <c r="D52" s="169">
        <v>11500</v>
      </c>
      <c r="E52" s="153">
        <v>10851</v>
      </c>
      <c r="F52" s="146"/>
    </row>
    <row r="53" spans="1:6" ht="12.75" customHeight="1">
      <c r="A53" s="193"/>
      <c r="B53" s="167">
        <v>3225</v>
      </c>
      <c r="C53" s="183" t="s">
        <v>97</v>
      </c>
      <c r="D53" s="169">
        <v>10000</v>
      </c>
      <c r="E53" s="153">
        <v>3945</v>
      </c>
      <c r="F53" s="146"/>
    </row>
    <row r="54" spans="1:6" ht="12.75" customHeight="1">
      <c r="A54" s="193"/>
      <c r="B54" s="167">
        <v>3227</v>
      </c>
      <c r="C54" s="183" t="s">
        <v>98</v>
      </c>
      <c r="D54" s="169"/>
      <c r="E54" s="153"/>
      <c r="F54" s="146"/>
    </row>
    <row r="55" spans="1:6" s="26" customFormat="1" ht="12" customHeight="1">
      <c r="A55" s="208"/>
      <c r="B55" s="175">
        <v>323</v>
      </c>
      <c r="C55" s="184" t="s">
        <v>99</v>
      </c>
      <c r="D55" s="177">
        <f>SUM(D56:D62)</f>
        <v>217780</v>
      </c>
      <c r="E55" s="177">
        <f>SUM(E56:E62)</f>
        <v>89057</v>
      </c>
      <c r="F55" s="146">
        <f>SUM(E55/D55)*100</f>
        <v>40.8931031316007</v>
      </c>
    </row>
    <row r="56" spans="1:6" ht="12.75" customHeight="1">
      <c r="A56" s="193"/>
      <c r="B56" s="167">
        <v>3231</v>
      </c>
      <c r="C56" s="168" t="s">
        <v>100</v>
      </c>
      <c r="D56" s="169">
        <v>27000</v>
      </c>
      <c r="E56" s="153">
        <v>12078</v>
      </c>
      <c r="F56" s="146"/>
    </row>
    <row r="57" spans="1:6" ht="12.75" customHeight="1">
      <c r="A57" s="193"/>
      <c r="B57" s="167">
        <v>3232</v>
      </c>
      <c r="C57" s="168" t="s">
        <v>101</v>
      </c>
      <c r="D57" s="169">
        <v>5000</v>
      </c>
      <c r="E57" s="153">
        <v>3959</v>
      </c>
      <c r="F57" s="146"/>
    </row>
    <row r="58" spans="1:6" ht="13.5" customHeight="1">
      <c r="A58" s="193"/>
      <c r="B58" s="180">
        <v>3233</v>
      </c>
      <c r="C58" s="165" t="s">
        <v>102</v>
      </c>
      <c r="D58" s="169">
        <v>28000</v>
      </c>
      <c r="E58" s="153">
        <v>9150</v>
      </c>
      <c r="F58" s="146"/>
    </row>
    <row r="59" spans="1:6" ht="12.75" customHeight="1">
      <c r="A59" s="193"/>
      <c r="B59" s="180">
        <v>3234</v>
      </c>
      <c r="C59" s="165" t="s">
        <v>103</v>
      </c>
      <c r="D59" s="169">
        <v>2100</v>
      </c>
      <c r="E59" s="153">
        <v>3500</v>
      </c>
      <c r="F59" s="146"/>
    </row>
    <row r="60" spans="1:6" ht="12.75" customHeight="1">
      <c r="A60" s="193"/>
      <c r="B60" s="180">
        <v>3237</v>
      </c>
      <c r="C60" s="165" t="s">
        <v>106</v>
      </c>
      <c r="D60" s="169">
        <v>85680</v>
      </c>
      <c r="E60" s="153">
        <v>20581</v>
      </c>
      <c r="F60" s="146"/>
    </row>
    <row r="61" spans="1:6" ht="12.75" customHeight="1">
      <c r="A61" s="193"/>
      <c r="B61" s="180">
        <v>3238</v>
      </c>
      <c r="C61" s="165" t="s">
        <v>107</v>
      </c>
      <c r="D61" s="169">
        <v>57000</v>
      </c>
      <c r="E61" s="153">
        <v>32156</v>
      </c>
      <c r="F61" s="146"/>
    </row>
    <row r="62" spans="1:6" ht="12" customHeight="1">
      <c r="A62" s="193"/>
      <c r="B62" s="167">
        <v>3239</v>
      </c>
      <c r="C62" s="168" t="s">
        <v>108</v>
      </c>
      <c r="D62" s="169">
        <v>13000</v>
      </c>
      <c r="E62" s="153">
        <v>7633</v>
      </c>
      <c r="F62" s="146"/>
    </row>
    <row r="63" spans="1:6" s="26" customFormat="1" ht="10.5" customHeight="1">
      <c r="A63" s="208"/>
      <c r="B63" s="175">
        <v>329</v>
      </c>
      <c r="C63" s="176" t="s">
        <v>110</v>
      </c>
      <c r="D63" s="177">
        <f>SUM(D64:D67)</f>
        <v>39000</v>
      </c>
      <c r="E63" s="177">
        <f>SUM(E64:E67)</f>
        <v>14514</v>
      </c>
      <c r="F63" s="146">
        <f>SUM(E63/D63)*100</f>
        <v>37.215384615384615</v>
      </c>
    </row>
    <row r="64" spans="1:6" ht="12" customHeight="1">
      <c r="A64" s="193"/>
      <c r="B64" s="167">
        <v>3292</v>
      </c>
      <c r="C64" s="168" t="s">
        <v>112</v>
      </c>
      <c r="D64" s="169">
        <v>6000</v>
      </c>
      <c r="E64" s="153">
        <v>7108</v>
      </c>
      <c r="F64" s="146"/>
    </row>
    <row r="65" spans="1:6" ht="12.75" customHeight="1">
      <c r="A65" s="193"/>
      <c r="B65" s="167">
        <v>3293</v>
      </c>
      <c r="C65" s="165" t="s">
        <v>113</v>
      </c>
      <c r="D65" s="169">
        <v>30000</v>
      </c>
      <c r="E65" s="153">
        <v>6586</v>
      </c>
      <c r="F65" s="146"/>
    </row>
    <row r="66" spans="1:6" ht="12.75" customHeight="1">
      <c r="A66" s="193"/>
      <c r="B66" s="167">
        <v>3294</v>
      </c>
      <c r="C66" s="165" t="s">
        <v>114</v>
      </c>
      <c r="D66" s="169">
        <v>2000</v>
      </c>
      <c r="E66" s="153">
        <v>500</v>
      </c>
      <c r="F66" s="146"/>
    </row>
    <row r="67" spans="1:6" ht="12.75" customHeight="1">
      <c r="A67" s="193"/>
      <c r="B67" s="167">
        <v>3295</v>
      </c>
      <c r="C67" s="165" t="s">
        <v>210</v>
      </c>
      <c r="D67" s="169">
        <v>1000</v>
      </c>
      <c r="E67" s="153">
        <v>320</v>
      </c>
      <c r="F67" s="146"/>
    </row>
    <row r="68" spans="1:6" ht="12.75" customHeight="1">
      <c r="A68" s="193"/>
      <c r="B68" s="167">
        <v>3299</v>
      </c>
      <c r="C68" s="165" t="s">
        <v>110</v>
      </c>
      <c r="D68" s="169"/>
      <c r="E68" s="153"/>
      <c r="F68" s="146"/>
    </row>
    <row r="69" spans="1:6" ht="12.75" customHeight="1">
      <c r="A69" s="193"/>
      <c r="B69" s="160">
        <v>34</v>
      </c>
      <c r="C69" s="143" t="s">
        <v>115</v>
      </c>
      <c r="D69" s="185">
        <f>SUM(D70)</f>
        <v>59500</v>
      </c>
      <c r="E69" s="185">
        <f>SUM(E70)</f>
        <v>3583</v>
      </c>
      <c r="F69" s="146">
        <f>SUM(E69/D69)*100</f>
        <v>6.021848739495798</v>
      </c>
    </row>
    <row r="70" spans="1:6" ht="12.75" customHeight="1">
      <c r="A70" s="193"/>
      <c r="B70" s="160">
        <v>343</v>
      </c>
      <c r="C70" s="143" t="s">
        <v>118</v>
      </c>
      <c r="D70" s="185">
        <f>SUM(D71:D73)</f>
        <v>59500</v>
      </c>
      <c r="E70" s="185">
        <f>SUM(E71:E73)</f>
        <v>3583</v>
      </c>
      <c r="F70" s="146">
        <f>SUM(E70/D70)*100</f>
        <v>6.021848739495798</v>
      </c>
    </row>
    <row r="71" spans="1:6" ht="12" customHeight="1">
      <c r="A71" s="193"/>
      <c r="B71" s="167">
        <v>3431</v>
      </c>
      <c r="C71" s="168" t="s">
        <v>119</v>
      </c>
      <c r="D71" s="169">
        <v>7000</v>
      </c>
      <c r="E71" s="153">
        <v>3130</v>
      </c>
      <c r="F71" s="146"/>
    </row>
    <row r="72" spans="1:6" ht="12" customHeight="1">
      <c r="A72" s="193"/>
      <c r="B72" s="167">
        <v>3433</v>
      </c>
      <c r="C72" s="168" t="s">
        <v>176</v>
      </c>
      <c r="D72" s="169">
        <v>1000</v>
      </c>
      <c r="E72" s="153"/>
      <c r="F72" s="146"/>
    </row>
    <row r="73" spans="1:6" ht="12" customHeight="1">
      <c r="A73" s="193"/>
      <c r="B73" s="167">
        <v>3434</v>
      </c>
      <c r="C73" s="168" t="s">
        <v>211</v>
      </c>
      <c r="D73" s="169">
        <v>51500</v>
      </c>
      <c r="E73" s="153">
        <v>453</v>
      </c>
      <c r="F73" s="146"/>
    </row>
    <row r="74" spans="1:6" s="26" customFormat="1" ht="12.75" customHeight="1">
      <c r="A74" s="196" t="s">
        <v>212</v>
      </c>
      <c r="B74" s="199" t="s">
        <v>213</v>
      </c>
      <c r="C74" s="209"/>
      <c r="D74" s="177">
        <f>SUM(D75+D78)</f>
        <v>62000</v>
      </c>
      <c r="E74" s="177">
        <f>SUM(E75+E78)</f>
        <v>0</v>
      </c>
      <c r="F74" s="146">
        <f>SUM(E74/D74)*100</f>
        <v>0</v>
      </c>
    </row>
    <row r="75" spans="1:6" s="26" customFormat="1" ht="12.75" customHeight="1">
      <c r="A75" s="208"/>
      <c r="B75" s="158">
        <v>3</v>
      </c>
      <c r="C75" s="159" t="s">
        <v>168</v>
      </c>
      <c r="D75" s="177">
        <f>SUM(D76)</f>
        <v>2000</v>
      </c>
      <c r="E75" s="177">
        <f>SUM(E76)</f>
        <v>0</v>
      </c>
      <c r="F75" s="146">
        <f>SUM(E75/D75)*100</f>
        <v>0</v>
      </c>
    </row>
    <row r="76" spans="1:6" s="26" customFormat="1" ht="12" customHeight="1">
      <c r="A76" s="208"/>
      <c r="B76" s="160">
        <v>342</v>
      </c>
      <c r="C76" s="143" t="s">
        <v>128</v>
      </c>
      <c r="D76" s="152">
        <f>SUM(D77)</f>
        <v>2000</v>
      </c>
      <c r="E76" s="152">
        <f>SUM(E77)</f>
        <v>0</v>
      </c>
      <c r="F76" s="146">
        <f>SUM(E76/D76)*100</f>
        <v>0</v>
      </c>
    </row>
    <row r="77" spans="1:6" s="26" customFormat="1" ht="11.25" customHeight="1">
      <c r="A77" s="208"/>
      <c r="B77" s="162">
        <v>3423</v>
      </c>
      <c r="C77" s="163" t="s">
        <v>116</v>
      </c>
      <c r="D77" s="188">
        <v>2000</v>
      </c>
      <c r="E77" s="188"/>
      <c r="F77" s="146">
        <f>SUM(E77/D77)*100</f>
        <v>0</v>
      </c>
    </row>
    <row r="78" spans="1:6" ht="12" customHeight="1">
      <c r="A78" s="193"/>
      <c r="B78" s="181">
        <v>5</v>
      </c>
      <c r="C78" s="182" t="s">
        <v>214</v>
      </c>
      <c r="D78" s="177">
        <f>SUM(D79)</f>
        <v>60000</v>
      </c>
      <c r="E78" s="177">
        <f>SUM(E79)</f>
        <v>0</v>
      </c>
      <c r="F78" s="146"/>
    </row>
    <row r="79" spans="1:6" ht="12" customHeight="1">
      <c r="A79" s="193"/>
      <c r="B79" s="181">
        <v>544</v>
      </c>
      <c r="C79" s="182" t="s">
        <v>149</v>
      </c>
      <c r="D79" s="177">
        <f>SUM(D80)</f>
        <v>60000</v>
      </c>
      <c r="E79" s="177">
        <f>SUM(E80)</f>
        <v>0</v>
      </c>
      <c r="F79" s="146"/>
    </row>
    <row r="80" spans="1:6" ht="12" customHeight="1">
      <c r="A80" s="193"/>
      <c r="B80" s="180">
        <v>5445</v>
      </c>
      <c r="C80" s="165" t="s">
        <v>149</v>
      </c>
      <c r="D80" s="169">
        <v>60000</v>
      </c>
      <c r="E80" s="153"/>
      <c r="F80" s="146"/>
    </row>
    <row r="81" spans="1:6" s="26" customFormat="1" ht="16.5" customHeight="1">
      <c r="A81" s="196" t="s">
        <v>215</v>
      </c>
      <c r="B81" s="287" t="s">
        <v>216</v>
      </c>
      <c r="C81" s="287"/>
      <c r="D81" s="152">
        <f aca="true" t="shared" si="3" ref="D81:E83">SUM(D82)</f>
        <v>22500</v>
      </c>
      <c r="E81" s="152">
        <f t="shared" si="3"/>
        <v>1479</v>
      </c>
      <c r="F81" s="146">
        <f>SUM(E81/D81)*100</f>
        <v>6.573333333333334</v>
      </c>
    </row>
    <row r="82" spans="1:6" s="26" customFormat="1" ht="12" customHeight="1">
      <c r="A82" s="208"/>
      <c r="B82" s="158">
        <v>4</v>
      </c>
      <c r="C82" s="159" t="s">
        <v>181</v>
      </c>
      <c r="D82" s="152">
        <f t="shared" si="3"/>
        <v>22500</v>
      </c>
      <c r="E82" s="152">
        <f t="shared" si="3"/>
        <v>1479</v>
      </c>
      <c r="F82" s="146">
        <f>SUM(E82/D82)*100</f>
        <v>6.573333333333334</v>
      </c>
    </row>
    <row r="83" spans="1:6" s="26" customFormat="1" ht="12.75" customHeight="1">
      <c r="A83" s="208"/>
      <c r="B83" s="160">
        <v>42</v>
      </c>
      <c r="C83" s="143" t="s">
        <v>182</v>
      </c>
      <c r="D83" s="152">
        <f t="shared" si="3"/>
        <v>22500</v>
      </c>
      <c r="E83" s="152">
        <f t="shared" si="3"/>
        <v>1479</v>
      </c>
      <c r="F83" s="146">
        <f>SUM(E83/D83)*100</f>
        <v>6.573333333333334</v>
      </c>
    </row>
    <row r="84" spans="1:6" s="26" customFormat="1" ht="12.75" customHeight="1">
      <c r="A84" s="208"/>
      <c r="B84" s="160">
        <v>422</v>
      </c>
      <c r="C84" s="143" t="s">
        <v>139</v>
      </c>
      <c r="D84" s="189">
        <f>SUM(D85:D87)</f>
        <v>22500</v>
      </c>
      <c r="E84" s="189">
        <f>SUM(E85:E87)</f>
        <v>1479</v>
      </c>
      <c r="F84" s="146">
        <f>SUM(E84/D84)*100</f>
        <v>6.573333333333334</v>
      </c>
    </row>
    <row r="85" spans="1:6" ht="12.75">
      <c r="A85" s="193"/>
      <c r="B85" s="167">
        <v>4221</v>
      </c>
      <c r="C85" s="168" t="s">
        <v>140</v>
      </c>
      <c r="D85" s="169">
        <v>15000</v>
      </c>
      <c r="E85" s="153"/>
      <c r="F85" s="146"/>
    </row>
    <row r="86" spans="1:6" ht="12.75">
      <c r="A86" s="193"/>
      <c r="B86" s="167">
        <v>4222</v>
      </c>
      <c r="C86" s="168" t="s">
        <v>313</v>
      </c>
      <c r="D86" s="169">
        <v>4000</v>
      </c>
      <c r="E86" s="153"/>
      <c r="F86" s="146"/>
    </row>
    <row r="87" spans="1:6" ht="12.75">
      <c r="A87" s="193"/>
      <c r="B87" s="167">
        <v>4223</v>
      </c>
      <c r="C87" s="168" t="s">
        <v>141</v>
      </c>
      <c r="D87" s="169">
        <v>3500</v>
      </c>
      <c r="E87" s="153">
        <v>1479</v>
      </c>
      <c r="F87" s="146"/>
    </row>
    <row r="88" spans="1:6" ht="11.25" customHeight="1">
      <c r="A88" s="193"/>
      <c r="B88" s="163" t="s">
        <v>217</v>
      </c>
      <c r="C88" s="202"/>
      <c r="D88" s="210"/>
      <c r="E88" s="210"/>
      <c r="F88" s="146"/>
    </row>
    <row r="89" spans="1:6" s="26" customFormat="1" ht="15" customHeight="1">
      <c r="A89" s="196" t="s">
        <v>218</v>
      </c>
      <c r="B89" s="293" t="s">
        <v>219</v>
      </c>
      <c r="C89" s="293"/>
      <c r="D89" s="211">
        <f>SUM(D90,D99,D104,D111,D119,D123,D128,D133,D138,D142,D146,D155)</f>
        <v>4140267</v>
      </c>
      <c r="E89" s="211">
        <f>SUM(E90,E99,E104,E111,E119,E123,E128,E133,E138,E142,E146,E155)</f>
        <v>1103785</v>
      </c>
      <c r="F89" s="206">
        <f>SUM(E89/D89)*100</f>
        <v>26.65975406900086</v>
      </c>
    </row>
    <row r="90" spans="1:6" s="26" customFormat="1" ht="15" customHeight="1">
      <c r="A90" s="196" t="s">
        <v>220</v>
      </c>
      <c r="B90" s="301" t="s">
        <v>221</v>
      </c>
      <c r="C90" s="301"/>
      <c r="D90" s="212">
        <f>SUM(D91)</f>
        <v>25600</v>
      </c>
      <c r="E90" s="212">
        <f>SUM(E91)</f>
        <v>11238</v>
      </c>
      <c r="F90" s="146"/>
    </row>
    <row r="91" spans="1:6" ht="12.75">
      <c r="A91" s="193"/>
      <c r="B91" s="158">
        <v>3</v>
      </c>
      <c r="C91" s="159" t="s">
        <v>168</v>
      </c>
      <c r="D91" s="152">
        <f>SUM(D92)</f>
        <v>25600</v>
      </c>
      <c r="E91" s="152">
        <f>SUM(E92)</f>
        <v>11238</v>
      </c>
      <c r="F91" s="146">
        <f>SUM(E91/D91)*100</f>
        <v>43.8984375</v>
      </c>
    </row>
    <row r="92" spans="1:6" ht="12.75" customHeight="1">
      <c r="A92" s="193"/>
      <c r="B92" s="160">
        <v>32</v>
      </c>
      <c r="C92" s="143" t="s">
        <v>88</v>
      </c>
      <c r="D92" s="173">
        <f>SUM(D93,D96)</f>
        <v>25600</v>
      </c>
      <c r="E92" s="173">
        <f>SUM(E93,E96)</f>
        <v>11238</v>
      </c>
      <c r="F92" s="146">
        <f>SUM(E92/D92)*100</f>
        <v>43.8984375</v>
      </c>
    </row>
    <row r="93" spans="1:6" ht="12.75" customHeight="1">
      <c r="A93" s="193"/>
      <c r="B93" s="160">
        <v>322</v>
      </c>
      <c r="C93" s="143" t="s">
        <v>93</v>
      </c>
      <c r="D93" s="173">
        <f>SUM(D94+D95)</f>
        <v>20000</v>
      </c>
      <c r="E93" s="173">
        <f>SUM(E94+E95)</f>
        <v>5344</v>
      </c>
      <c r="F93" s="146">
        <f>SUM(E93/D93)*100</f>
        <v>26.72</v>
      </c>
    </row>
    <row r="94" spans="1:6" ht="12.75" customHeight="1">
      <c r="A94" s="193"/>
      <c r="B94" s="180">
        <v>3223</v>
      </c>
      <c r="C94" s="183" t="s">
        <v>95</v>
      </c>
      <c r="D94" s="169">
        <v>5000</v>
      </c>
      <c r="E94" s="153">
        <v>4410</v>
      </c>
      <c r="F94" s="146"/>
    </row>
    <row r="95" spans="1:6" ht="12.75" customHeight="1">
      <c r="A95" s="193"/>
      <c r="B95" s="180">
        <v>3224</v>
      </c>
      <c r="C95" s="183" t="s">
        <v>209</v>
      </c>
      <c r="D95" s="169">
        <v>15000</v>
      </c>
      <c r="E95" s="153">
        <v>934</v>
      </c>
      <c r="F95" s="146"/>
    </row>
    <row r="96" spans="1:6" s="26" customFormat="1" ht="12.75" customHeight="1">
      <c r="A96" s="208"/>
      <c r="B96" s="181">
        <v>323</v>
      </c>
      <c r="C96" s="184" t="s">
        <v>99</v>
      </c>
      <c r="D96" s="173">
        <f>SUM(D97,D98)</f>
        <v>5600</v>
      </c>
      <c r="E96" s="173">
        <f>SUM(E97,E98)</f>
        <v>5894</v>
      </c>
      <c r="F96" s="146">
        <f>SUM(E96/D96)*100</f>
        <v>105.25</v>
      </c>
    </row>
    <row r="97" spans="1:6" s="26" customFormat="1" ht="12.75" customHeight="1">
      <c r="A97" s="208"/>
      <c r="B97" s="180">
        <v>3232</v>
      </c>
      <c r="C97" s="183" t="s">
        <v>314</v>
      </c>
      <c r="D97" s="238">
        <v>5000</v>
      </c>
      <c r="E97" s="173">
        <v>160</v>
      </c>
      <c r="F97" s="146"/>
    </row>
    <row r="98" spans="1:6" ht="12.75" customHeight="1">
      <c r="A98" s="193"/>
      <c r="B98" s="167">
        <v>3234</v>
      </c>
      <c r="C98" s="168" t="s">
        <v>103</v>
      </c>
      <c r="D98" s="169">
        <v>600</v>
      </c>
      <c r="E98" s="153">
        <v>5734</v>
      </c>
      <c r="F98" s="146"/>
    </row>
    <row r="99" spans="1:6" ht="15" customHeight="1">
      <c r="A99" s="196" t="s">
        <v>222</v>
      </c>
      <c r="B99" s="213" t="s">
        <v>223</v>
      </c>
      <c r="C99" s="199"/>
      <c r="D99" s="214">
        <f aca="true" t="shared" si="4" ref="D99:E101">SUM(D100)</f>
        <v>30000</v>
      </c>
      <c r="E99" s="214">
        <f t="shared" si="4"/>
        <v>625</v>
      </c>
      <c r="F99" s="146">
        <f>SUM(E99/D99)*100</f>
        <v>2.083333333333333</v>
      </c>
    </row>
    <row r="100" spans="1:6" ht="12.75" customHeight="1">
      <c r="A100" s="193"/>
      <c r="B100" s="158">
        <v>3</v>
      </c>
      <c r="C100" s="159" t="s">
        <v>168</v>
      </c>
      <c r="D100" s="214">
        <f t="shared" si="4"/>
        <v>30000</v>
      </c>
      <c r="E100" s="214">
        <f t="shared" si="4"/>
        <v>625</v>
      </c>
      <c r="F100" s="146">
        <f>SUM(E100/D100)*100</f>
        <v>2.083333333333333</v>
      </c>
    </row>
    <row r="101" spans="1:6" ht="12.75" customHeight="1">
      <c r="A101" s="193"/>
      <c r="B101" s="160">
        <v>32</v>
      </c>
      <c r="C101" s="143" t="s">
        <v>88</v>
      </c>
      <c r="D101" s="177">
        <f t="shared" si="4"/>
        <v>30000</v>
      </c>
      <c r="E101" s="177">
        <f t="shared" si="4"/>
        <v>625</v>
      </c>
      <c r="F101" s="146">
        <f>SUM(E101/D101)*100</f>
        <v>2.083333333333333</v>
      </c>
    </row>
    <row r="102" spans="1:6" ht="12.75" customHeight="1">
      <c r="A102" s="193"/>
      <c r="B102" s="160">
        <v>322</v>
      </c>
      <c r="C102" s="143" t="s">
        <v>93</v>
      </c>
      <c r="D102" s="177">
        <f>SUM(D103)</f>
        <v>30000</v>
      </c>
      <c r="E102" s="177">
        <f>SUM(E103)</f>
        <v>625</v>
      </c>
      <c r="F102" s="146">
        <f>SUM(E102/D102)*100</f>
        <v>2.083333333333333</v>
      </c>
    </row>
    <row r="103" spans="1:6" ht="12.75" customHeight="1">
      <c r="A103" s="193"/>
      <c r="B103" s="167">
        <v>3224</v>
      </c>
      <c r="C103" s="168" t="s">
        <v>209</v>
      </c>
      <c r="D103" s="169">
        <v>30000</v>
      </c>
      <c r="E103" s="153">
        <v>625</v>
      </c>
      <c r="F103" s="146"/>
    </row>
    <row r="104" spans="1:6" ht="14.25" customHeight="1">
      <c r="A104" s="196" t="s">
        <v>224</v>
      </c>
      <c r="B104" s="199" t="s">
        <v>225</v>
      </c>
      <c r="C104" s="215"/>
      <c r="D104" s="152">
        <f>SUM(D105)</f>
        <v>130000</v>
      </c>
      <c r="E104" s="152">
        <f>SUM(E105)</f>
        <v>11749</v>
      </c>
      <c r="F104" s="146">
        <f>SUM(E104/D104)*100</f>
        <v>9.037692307692307</v>
      </c>
    </row>
    <row r="105" spans="1:6" ht="12.75">
      <c r="A105" s="193"/>
      <c r="B105" s="158">
        <v>3</v>
      </c>
      <c r="C105" s="159" t="s">
        <v>168</v>
      </c>
      <c r="D105" s="152">
        <f>SUM(D106)</f>
        <v>130000</v>
      </c>
      <c r="E105" s="152">
        <f>SUM(E106)</f>
        <v>11749</v>
      </c>
      <c r="F105" s="146">
        <f>SUM(E105/D105)*100</f>
        <v>9.037692307692307</v>
      </c>
    </row>
    <row r="106" spans="1:6" ht="12.75" customHeight="1">
      <c r="A106" s="193"/>
      <c r="B106" s="160">
        <v>32</v>
      </c>
      <c r="C106" s="143" t="s">
        <v>88</v>
      </c>
      <c r="D106" s="173">
        <f>SUM(D107,D109)</f>
        <v>130000</v>
      </c>
      <c r="E106" s="173">
        <f>SUM(E107,E109)</f>
        <v>11749</v>
      </c>
      <c r="F106" s="146">
        <f>SUM(E106/D106)*100</f>
        <v>9.037692307692307</v>
      </c>
    </row>
    <row r="107" spans="1:6" ht="12.75" customHeight="1">
      <c r="A107" s="193"/>
      <c r="B107" s="160">
        <v>322</v>
      </c>
      <c r="C107" s="143" t="s">
        <v>93</v>
      </c>
      <c r="D107" s="173">
        <f>SUM(D108)</f>
        <v>80000</v>
      </c>
      <c r="E107" s="173">
        <f>SUM(E108)</f>
        <v>11749</v>
      </c>
      <c r="F107" s="146">
        <f>SUM(E107/D107)*100</f>
        <v>14.686250000000001</v>
      </c>
    </row>
    <row r="108" spans="1:6" ht="12.75" customHeight="1">
      <c r="A108" s="193"/>
      <c r="B108" s="180">
        <v>3223</v>
      </c>
      <c r="C108" s="183" t="s">
        <v>95</v>
      </c>
      <c r="D108" s="169">
        <v>80000</v>
      </c>
      <c r="E108" s="153">
        <v>11749</v>
      </c>
      <c r="F108" s="146"/>
    </row>
    <row r="109" spans="1:6" s="26" customFormat="1" ht="12.75" customHeight="1">
      <c r="A109" s="208"/>
      <c r="B109" s="181">
        <v>323</v>
      </c>
      <c r="C109" s="184" t="s">
        <v>99</v>
      </c>
      <c r="D109" s="173">
        <f>SUM(D110)</f>
        <v>50000</v>
      </c>
      <c r="E109" s="173">
        <f>SUM(E110)</f>
        <v>0</v>
      </c>
      <c r="F109" s="146">
        <f>SUM(E109/D109)*100</f>
        <v>0</v>
      </c>
    </row>
    <row r="110" spans="1:6" ht="12.75" customHeight="1">
      <c r="A110" s="193"/>
      <c r="B110" s="167">
        <v>3232</v>
      </c>
      <c r="C110" s="168" t="s">
        <v>101</v>
      </c>
      <c r="D110" s="169">
        <v>50000</v>
      </c>
      <c r="E110" s="153"/>
      <c r="F110" s="146"/>
    </row>
    <row r="111" spans="1:6" ht="12.75" customHeight="1">
      <c r="A111" s="196" t="s">
        <v>226</v>
      </c>
      <c r="B111" s="302" t="s">
        <v>227</v>
      </c>
      <c r="C111" s="302"/>
      <c r="D111" s="148">
        <f>SUM(D112)</f>
        <v>78000</v>
      </c>
      <c r="E111" s="148">
        <f>SUM(E112)</f>
        <v>6658</v>
      </c>
      <c r="F111" s="146"/>
    </row>
    <row r="112" spans="1:6" ht="12.75">
      <c r="A112" s="193"/>
      <c r="B112" s="158">
        <v>3</v>
      </c>
      <c r="C112" s="159" t="s">
        <v>168</v>
      </c>
      <c r="D112" s="152">
        <f>SUM(D113)</f>
        <v>78000</v>
      </c>
      <c r="E112" s="152">
        <f>SUM(E113)</f>
        <v>6658</v>
      </c>
      <c r="F112" s="146">
        <f>SUM(E112/D112)*100</f>
        <v>8.535897435897436</v>
      </c>
    </row>
    <row r="113" spans="1:6" ht="12.75" customHeight="1">
      <c r="A113" s="193"/>
      <c r="B113" s="160">
        <v>32</v>
      </c>
      <c r="C113" s="143" t="s">
        <v>88</v>
      </c>
      <c r="D113" s="173">
        <f>SUM(D114+D117)</f>
        <v>78000</v>
      </c>
      <c r="E113" s="173">
        <f>SUM(E114+E117)</f>
        <v>6658</v>
      </c>
      <c r="F113" s="146">
        <f>SUM(E113/D113)*100</f>
        <v>8.535897435897436</v>
      </c>
    </row>
    <row r="114" spans="1:6" ht="12.75" customHeight="1">
      <c r="A114" s="193"/>
      <c r="B114" s="160">
        <v>322</v>
      </c>
      <c r="C114" s="143" t="s">
        <v>93</v>
      </c>
      <c r="D114" s="173">
        <f>SUM(D115+D116)</f>
        <v>48000</v>
      </c>
      <c r="E114" s="173">
        <f>SUM(E115+E116)</f>
        <v>6458</v>
      </c>
      <c r="F114" s="146">
        <f>SUM(E114/D114)*100</f>
        <v>13.454166666666667</v>
      </c>
    </row>
    <row r="115" spans="1:6" ht="12.75" customHeight="1">
      <c r="A115" s="193"/>
      <c r="B115" s="180">
        <v>3223</v>
      </c>
      <c r="C115" s="183" t="s">
        <v>95</v>
      </c>
      <c r="D115" s="169">
        <v>18000</v>
      </c>
      <c r="E115" s="153">
        <v>4702</v>
      </c>
      <c r="F115" s="146"/>
    </row>
    <row r="116" spans="1:6" ht="12.75" customHeight="1">
      <c r="A116" s="193"/>
      <c r="B116" s="180">
        <v>3224</v>
      </c>
      <c r="C116" s="183" t="s">
        <v>209</v>
      </c>
      <c r="D116" s="169">
        <v>30000</v>
      </c>
      <c r="E116" s="153">
        <v>1756</v>
      </c>
      <c r="F116" s="146"/>
    </row>
    <row r="117" spans="1:249" s="42" customFormat="1" ht="12.75" customHeight="1">
      <c r="A117" s="208"/>
      <c r="B117" s="181">
        <v>323</v>
      </c>
      <c r="C117" s="184" t="s">
        <v>99</v>
      </c>
      <c r="D117" s="148">
        <f>SUM(D118)</f>
        <v>30000</v>
      </c>
      <c r="E117" s="148">
        <f>SUM(E118)</f>
        <v>200</v>
      </c>
      <c r="F117" s="14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</row>
    <row r="118" spans="1:6" ht="12.75" customHeight="1">
      <c r="A118" s="193"/>
      <c r="B118" s="180">
        <v>3232</v>
      </c>
      <c r="C118" s="183" t="s">
        <v>315</v>
      </c>
      <c r="D118" s="169">
        <v>30000</v>
      </c>
      <c r="E118" s="153">
        <v>200</v>
      </c>
      <c r="F118" s="146"/>
    </row>
    <row r="119" spans="1:249" s="42" customFormat="1" ht="12.75" customHeight="1">
      <c r="A119" s="196" t="s">
        <v>316</v>
      </c>
      <c r="B119" s="299" t="s">
        <v>317</v>
      </c>
      <c r="C119" s="300"/>
      <c r="D119" s="148">
        <f aca="true" t="shared" si="5" ref="D119:E121">SUM(D120)</f>
        <v>10000</v>
      </c>
      <c r="E119" s="148">
        <f t="shared" si="5"/>
        <v>0</v>
      </c>
      <c r="F119" s="14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</row>
    <row r="120" spans="1:249" s="42" customFormat="1" ht="12.75" customHeight="1">
      <c r="A120" s="196"/>
      <c r="B120" s="263">
        <v>3</v>
      </c>
      <c r="C120" s="255" t="s">
        <v>318</v>
      </c>
      <c r="D120" s="148">
        <f t="shared" si="5"/>
        <v>10000</v>
      </c>
      <c r="E120" s="148">
        <f t="shared" si="5"/>
        <v>0</v>
      </c>
      <c r="F120" s="14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</row>
    <row r="121" spans="1:249" s="42" customFormat="1" ht="12.75" customHeight="1">
      <c r="A121" s="196"/>
      <c r="B121" s="263">
        <v>32</v>
      </c>
      <c r="C121" s="255" t="s">
        <v>99</v>
      </c>
      <c r="D121" s="148">
        <f t="shared" si="5"/>
        <v>10000</v>
      </c>
      <c r="E121" s="148">
        <f t="shared" si="5"/>
        <v>0</v>
      </c>
      <c r="F121" s="14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</row>
    <row r="122" spans="1:249" s="256" customFormat="1" ht="12.75" customHeight="1">
      <c r="A122" s="203"/>
      <c r="B122" s="257">
        <v>3237</v>
      </c>
      <c r="C122" s="254" t="s">
        <v>106</v>
      </c>
      <c r="D122" s="169">
        <v>10000</v>
      </c>
      <c r="E122" s="153"/>
      <c r="F122" s="187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6" s="26" customFormat="1" ht="14.25" customHeight="1">
      <c r="A123" s="196" t="s">
        <v>228</v>
      </c>
      <c r="B123" s="287" t="s">
        <v>229</v>
      </c>
      <c r="C123" s="287"/>
      <c r="D123" s="177">
        <f aca="true" t="shared" si="6" ref="D123:E125">SUM(D124)</f>
        <v>279550</v>
      </c>
      <c r="E123" s="177">
        <f t="shared" si="6"/>
        <v>271164</v>
      </c>
      <c r="F123" s="146">
        <f>SUM(E123/D123)*100</f>
        <v>97.00017885888035</v>
      </c>
    </row>
    <row r="124" spans="1:6" s="26" customFormat="1" ht="11.25" customHeight="1">
      <c r="A124" s="193"/>
      <c r="B124" s="158">
        <v>4</v>
      </c>
      <c r="C124" s="159" t="s">
        <v>181</v>
      </c>
      <c r="D124" s="152">
        <f t="shared" si="6"/>
        <v>279550</v>
      </c>
      <c r="E124" s="152">
        <f t="shared" si="6"/>
        <v>271164</v>
      </c>
      <c r="F124" s="146">
        <f>SUM(E124/D124)*100</f>
        <v>97.00017885888035</v>
      </c>
    </row>
    <row r="125" spans="1:6" ht="12.75" customHeight="1">
      <c r="A125" s="193"/>
      <c r="B125" s="190">
        <v>45</v>
      </c>
      <c r="C125" s="191" t="s">
        <v>185</v>
      </c>
      <c r="D125" s="173">
        <f t="shared" si="6"/>
        <v>279550</v>
      </c>
      <c r="E125" s="173">
        <f t="shared" si="6"/>
        <v>271164</v>
      </c>
      <c r="F125" s="146">
        <f>SUM(E125/D125)*100</f>
        <v>97.00017885888035</v>
      </c>
    </row>
    <row r="126" spans="1:6" ht="12.75" customHeight="1">
      <c r="A126" s="193"/>
      <c r="B126" s="190">
        <v>451</v>
      </c>
      <c r="C126" s="191" t="s">
        <v>146</v>
      </c>
      <c r="D126" s="173">
        <f>SUM(D127)</f>
        <v>279550</v>
      </c>
      <c r="E126" s="173">
        <f>SUM(E127)</f>
        <v>271164</v>
      </c>
      <c r="F126" s="146">
        <f>SUM(E126/D126)*100</f>
        <v>97.00017885888035</v>
      </c>
    </row>
    <row r="127" spans="1:6" ht="12.75" customHeight="1">
      <c r="A127" s="193"/>
      <c r="B127" s="167">
        <v>4511</v>
      </c>
      <c r="C127" s="178" t="s">
        <v>146</v>
      </c>
      <c r="D127" s="169">
        <v>279550</v>
      </c>
      <c r="E127" s="153">
        <v>271164</v>
      </c>
      <c r="F127" s="146"/>
    </row>
    <row r="128" spans="1:6" ht="12.75" customHeight="1">
      <c r="A128" s="196" t="s">
        <v>230</v>
      </c>
      <c r="B128" s="303" t="s">
        <v>231</v>
      </c>
      <c r="C128" s="303"/>
      <c r="D128" s="148">
        <f aca="true" t="shared" si="7" ref="D128:E130">D129</f>
        <v>125000</v>
      </c>
      <c r="E128" s="148">
        <f t="shared" si="7"/>
        <v>49019</v>
      </c>
      <c r="F128" s="146">
        <f aca="true" t="shared" si="8" ref="F128:F136">SUM(E128/D128)*100</f>
        <v>39.2152</v>
      </c>
    </row>
    <row r="129" spans="1:6" ht="12.75">
      <c r="A129" s="193"/>
      <c r="B129" s="158">
        <v>4</v>
      </c>
      <c r="C129" s="159" t="s">
        <v>181</v>
      </c>
      <c r="D129" s="216">
        <f t="shared" si="7"/>
        <v>125000</v>
      </c>
      <c r="E129" s="216">
        <f t="shared" si="7"/>
        <v>49019</v>
      </c>
      <c r="F129" s="146">
        <f t="shared" si="8"/>
        <v>39.2152</v>
      </c>
    </row>
    <row r="130" spans="1:6" ht="12.75">
      <c r="A130" s="193"/>
      <c r="B130" s="158">
        <v>42</v>
      </c>
      <c r="C130" s="159" t="s">
        <v>232</v>
      </c>
      <c r="D130" s="216">
        <f t="shared" si="7"/>
        <v>125000</v>
      </c>
      <c r="E130" s="216">
        <f t="shared" si="7"/>
        <v>49019</v>
      </c>
      <c r="F130" s="146">
        <f t="shared" si="8"/>
        <v>39.2152</v>
      </c>
    </row>
    <row r="131" spans="1:6" ht="12.75">
      <c r="A131" s="193"/>
      <c r="B131" s="158">
        <v>426</v>
      </c>
      <c r="C131" s="159" t="s">
        <v>233</v>
      </c>
      <c r="D131" s="216">
        <f>SUM(D132)</f>
        <v>125000</v>
      </c>
      <c r="E131" s="216">
        <f>SUM(E132)</f>
        <v>49019</v>
      </c>
      <c r="F131" s="146">
        <f t="shared" si="8"/>
        <v>39.2152</v>
      </c>
    </row>
    <row r="132" spans="1:6" ht="11.25" customHeight="1">
      <c r="A132" s="217"/>
      <c r="B132" s="167">
        <v>4264</v>
      </c>
      <c r="C132" s="168" t="s">
        <v>234</v>
      </c>
      <c r="D132" s="218">
        <v>125000</v>
      </c>
      <c r="E132" s="153">
        <v>49019</v>
      </c>
      <c r="F132" s="146">
        <f t="shared" si="8"/>
        <v>39.2152</v>
      </c>
    </row>
    <row r="133" spans="1:6" ht="12.75" customHeight="1">
      <c r="A133" s="196" t="s">
        <v>235</v>
      </c>
      <c r="B133" s="287" t="s">
        <v>236</v>
      </c>
      <c r="C133" s="287"/>
      <c r="D133" s="177">
        <f aca="true" t="shared" si="9" ref="D133:E135">SUM(D134)</f>
        <v>389537</v>
      </c>
      <c r="E133" s="177">
        <f t="shared" si="9"/>
        <v>0</v>
      </c>
      <c r="F133" s="146">
        <f t="shared" si="8"/>
        <v>0</v>
      </c>
    </row>
    <row r="134" spans="1:6" ht="12.75" customHeight="1">
      <c r="A134" s="208"/>
      <c r="B134" s="158">
        <v>4</v>
      </c>
      <c r="C134" s="159" t="s">
        <v>181</v>
      </c>
      <c r="D134" s="152">
        <f t="shared" si="9"/>
        <v>389537</v>
      </c>
      <c r="E134" s="152">
        <f t="shared" si="9"/>
        <v>0</v>
      </c>
      <c r="F134" s="146">
        <f t="shared" si="8"/>
        <v>0</v>
      </c>
    </row>
    <row r="135" spans="1:6" ht="12.75" customHeight="1">
      <c r="A135" s="193"/>
      <c r="B135" s="219">
        <v>42</v>
      </c>
      <c r="C135" s="143" t="s">
        <v>237</v>
      </c>
      <c r="D135" s="177">
        <f t="shared" si="9"/>
        <v>389537</v>
      </c>
      <c r="E135" s="177">
        <f t="shared" si="9"/>
        <v>0</v>
      </c>
      <c r="F135" s="146">
        <f t="shared" si="8"/>
        <v>0</v>
      </c>
    </row>
    <row r="136" spans="1:6" ht="12.75" customHeight="1">
      <c r="A136" s="193"/>
      <c r="B136" s="219">
        <v>421</v>
      </c>
      <c r="C136" s="143" t="s">
        <v>135</v>
      </c>
      <c r="D136" s="177">
        <f>SUM(D137)</f>
        <v>389537</v>
      </c>
      <c r="E136" s="177">
        <f>SUM(E137)</f>
        <v>0</v>
      </c>
      <c r="F136" s="146">
        <f t="shared" si="8"/>
        <v>0</v>
      </c>
    </row>
    <row r="137" spans="1:6" ht="12.75" customHeight="1">
      <c r="A137" s="193"/>
      <c r="B137" s="180">
        <v>4212</v>
      </c>
      <c r="C137" s="165" t="s">
        <v>136</v>
      </c>
      <c r="D137" s="169">
        <v>389537</v>
      </c>
      <c r="E137" s="153"/>
      <c r="F137" s="146"/>
    </row>
    <row r="138" spans="1:249" s="42" customFormat="1" ht="12.75" customHeight="1">
      <c r="A138" s="196" t="s">
        <v>319</v>
      </c>
      <c r="B138" s="299" t="s">
        <v>320</v>
      </c>
      <c r="C138" s="300"/>
      <c r="D138" s="148">
        <f aca="true" t="shared" si="10" ref="D138:E140">SUM(D139)</f>
        <v>20000</v>
      </c>
      <c r="E138" s="148">
        <f t="shared" si="10"/>
        <v>10573</v>
      </c>
      <c r="F138" s="14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</row>
    <row r="139" spans="1:249" s="42" customFormat="1" ht="12.75" customHeight="1">
      <c r="A139" s="208"/>
      <c r="B139" s="263">
        <v>4</v>
      </c>
      <c r="C139" s="255" t="s">
        <v>181</v>
      </c>
      <c r="D139" s="148">
        <f t="shared" si="10"/>
        <v>20000</v>
      </c>
      <c r="E139" s="148">
        <f t="shared" si="10"/>
        <v>10573</v>
      </c>
      <c r="F139" s="14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</row>
    <row r="140" spans="1:249" s="42" customFormat="1" ht="12.75" customHeight="1">
      <c r="A140" s="208"/>
      <c r="B140" s="263">
        <v>421</v>
      </c>
      <c r="C140" s="255" t="s">
        <v>135</v>
      </c>
      <c r="D140" s="148">
        <f t="shared" si="10"/>
        <v>20000</v>
      </c>
      <c r="E140" s="148">
        <f t="shared" si="10"/>
        <v>10573</v>
      </c>
      <c r="F140" s="14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</row>
    <row r="141" spans="1:6" ht="12.75" customHeight="1">
      <c r="A141" s="193"/>
      <c r="B141" s="257">
        <v>4214</v>
      </c>
      <c r="C141" s="254" t="s">
        <v>321</v>
      </c>
      <c r="D141" s="169">
        <v>20000</v>
      </c>
      <c r="E141" s="153">
        <v>10573</v>
      </c>
      <c r="F141" s="146"/>
    </row>
    <row r="142" spans="1:7" ht="12.75" customHeight="1">
      <c r="A142" s="196" t="s">
        <v>241</v>
      </c>
      <c r="B142" s="299" t="s">
        <v>322</v>
      </c>
      <c r="C142" s="300"/>
      <c r="D142" s="148">
        <f aca="true" t="shared" si="11" ref="D142:E144">SUM(D143)</f>
        <v>30000</v>
      </c>
      <c r="E142" s="148">
        <f t="shared" si="11"/>
        <v>406165</v>
      </c>
      <c r="F142" s="146"/>
      <c r="G142" s="26"/>
    </row>
    <row r="143" spans="1:7" ht="12.75" customHeight="1">
      <c r="A143" s="208"/>
      <c r="B143" s="263">
        <v>4</v>
      </c>
      <c r="C143" s="255" t="s">
        <v>181</v>
      </c>
      <c r="D143" s="148">
        <f t="shared" si="11"/>
        <v>30000</v>
      </c>
      <c r="E143" s="148">
        <f t="shared" si="11"/>
        <v>406165</v>
      </c>
      <c r="F143" s="146"/>
      <c r="G143" s="26"/>
    </row>
    <row r="144" spans="1:7" ht="12.75" customHeight="1">
      <c r="A144" s="208"/>
      <c r="B144" s="263">
        <v>421</v>
      </c>
      <c r="C144" s="255" t="s">
        <v>135</v>
      </c>
      <c r="D144" s="148">
        <f t="shared" si="11"/>
        <v>30000</v>
      </c>
      <c r="E144" s="148">
        <f t="shared" si="11"/>
        <v>406165</v>
      </c>
      <c r="F144" s="146"/>
      <c r="G144" s="26"/>
    </row>
    <row r="145" spans="1:6" ht="12.75" customHeight="1">
      <c r="A145" s="193"/>
      <c r="B145" s="257">
        <v>4214</v>
      </c>
      <c r="C145" s="254" t="s">
        <v>323</v>
      </c>
      <c r="D145" s="169">
        <v>30000</v>
      </c>
      <c r="E145" s="153">
        <v>406165</v>
      </c>
      <c r="F145" s="146"/>
    </row>
    <row r="146" spans="1:6" ht="14.25" customHeight="1">
      <c r="A146" s="196" t="s">
        <v>238</v>
      </c>
      <c r="B146" s="287" t="s">
        <v>239</v>
      </c>
      <c r="C146" s="287"/>
      <c r="D146" s="177">
        <f>SUM(D147)</f>
        <v>3017580</v>
      </c>
      <c r="E146" s="177">
        <f>SUM(E147)</f>
        <v>336594</v>
      </c>
      <c r="F146" s="146">
        <f>SUM(E146/D146)*100</f>
        <v>11.1544350108365</v>
      </c>
    </row>
    <row r="147" spans="1:6" ht="12.75" customHeight="1">
      <c r="A147" s="208"/>
      <c r="B147" s="158">
        <v>4</v>
      </c>
      <c r="C147" s="159" t="s">
        <v>181</v>
      </c>
      <c r="D147" s="152">
        <f>SUM(D148)</f>
        <v>3017580</v>
      </c>
      <c r="E147" s="152">
        <f>SUM(E148)</f>
        <v>336594</v>
      </c>
      <c r="F147" s="146">
        <f>SUM(E147/D147)*100</f>
        <v>11.1544350108365</v>
      </c>
    </row>
    <row r="148" spans="1:6" ht="12.75" customHeight="1">
      <c r="A148" s="193"/>
      <c r="B148" s="219">
        <v>42</v>
      </c>
      <c r="C148" s="143" t="s">
        <v>237</v>
      </c>
      <c r="D148" s="177">
        <f>SUM(D149+D152)</f>
        <v>3017580</v>
      </c>
      <c r="E148" s="177">
        <f>SUM(E149+E152)</f>
        <v>336594</v>
      </c>
      <c r="F148" s="146">
        <f>SUM(E148/D148)*100</f>
        <v>11.1544350108365</v>
      </c>
    </row>
    <row r="149" spans="1:6" ht="12.75" customHeight="1">
      <c r="A149" s="193"/>
      <c r="B149" s="219">
        <v>421</v>
      </c>
      <c r="C149" s="143" t="s">
        <v>135</v>
      </c>
      <c r="D149" s="177">
        <f>SUM(D150+D151)</f>
        <v>2977580</v>
      </c>
      <c r="E149" s="177">
        <f>SUM(E150+E151)</f>
        <v>312094</v>
      </c>
      <c r="F149" s="146">
        <f>SUM(E149/D149)*100</f>
        <v>10.481464813707776</v>
      </c>
    </row>
    <row r="150" spans="1:6" ht="12.75" customHeight="1">
      <c r="A150" s="193"/>
      <c r="B150" s="180">
        <v>4213</v>
      </c>
      <c r="C150" s="165" t="s">
        <v>240</v>
      </c>
      <c r="D150" s="218">
        <v>1800860</v>
      </c>
      <c r="E150" s="153">
        <v>12413</v>
      </c>
      <c r="F150" s="220"/>
    </row>
    <row r="151" spans="1:6" ht="12.75" customHeight="1">
      <c r="A151" s="193"/>
      <c r="B151" s="180">
        <v>4214</v>
      </c>
      <c r="C151" s="165" t="s">
        <v>138</v>
      </c>
      <c r="D151" s="218">
        <v>1176720</v>
      </c>
      <c r="E151" s="153">
        <v>299681</v>
      </c>
      <c r="F151" s="220"/>
    </row>
    <row r="152" spans="1:6" ht="12.75" customHeight="1">
      <c r="A152" s="193"/>
      <c r="B152" s="181">
        <v>426</v>
      </c>
      <c r="C152" s="182" t="s">
        <v>143</v>
      </c>
      <c r="D152" s="177">
        <f>SUM(D153)</f>
        <v>40000</v>
      </c>
      <c r="E152" s="177">
        <f>SUM(E153)</f>
        <v>24500</v>
      </c>
      <c r="F152" s="220"/>
    </row>
    <row r="153" spans="1:6" ht="12.75" customHeight="1">
      <c r="A153" s="193"/>
      <c r="B153" s="180">
        <v>4264</v>
      </c>
      <c r="C153" s="165" t="s">
        <v>234</v>
      </c>
      <c r="D153" s="218">
        <v>40000</v>
      </c>
      <c r="E153" s="153">
        <v>24500</v>
      </c>
      <c r="F153" s="221"/>
    </row>
    <row r="154" spans="1:6" ht="12.75" customHeight="1">
      <c r="A154" s="193"/>
      <c r="B154" s="297" t="s">
        <v>299</v>
      </c>
      <c r="C154" s="298"/>
      <c r="D154" s="218"/>
      <c r="E154" s="153"/>
      <c r="F154" s="221"/>
    </row>
    <row r="155" spans="1:6" ht="12.75" customHeight="1">
      <c r="A155" s="196" t="s">
        <v>242</v>
      </c>
      <c r="B155" s="287" t="s">
        <v>243</v>
      </c>
      <c r="C155" s="287"/>
      <c r="D155" s="177">
        <f aca="true" t="shared" si="12" ref="D155:E157">SUM(D156)</f>
        <v>5000</v>
      </c>
      <c r="E155" s="177">
        <f t="shared" si="12"/>
        <v>0</v>
      </c>
      <c r="F155" s="146">
        <f>SUM(E155/D155)*100</f>
        <v>0</v>
      </c>
    </row>
    <row r="156" spans="1:6" ht="12.75" customHeight="1">
      <c r="A156" s="208"/>
      <c r="B156" s="158">
        <v>3</v>
      </c>
      <c r="C156" s="159" t="s">
        <v>181</v>
      </c>
      <c r="D156" s="152">
        <f t="shared" si="12"/>
        <v>5000</v>
      </c>
      <c r="E156" s="152">
        <f t="shared" si="12"/>
        <v>0</v>
      </c>
      <c r="F156" s="146">
        <f>SUM(E156/D156)*100</f>
        <v>0</v>
      </c>
    </row>
    <row r="157" spans="1:6" ht="12.75" customHeight="1">
      <c r="A157" s="193"/>
      <c r="B157" s="219">
        <v>32</v>
      </c>
      <c r="C157" s="143" t="s">
        <v>237</v>
      </c>
      <c r="D157" s="177">
        <f t="shared" si="12"/>
        <v>5000</v>
      </c>
      <c r="E157" s="177">
        <f t="shared" si="12"/>
        <v>0</v>
      </c>
      <c r="F157" s="146">
        <f>SUM(E157/D157)*100</f>
        <v>0</v>
      </c>
    </row>
    <row r="158" spans="1:6" ht="12.75" customHeight="1">
      <c r="A158" s="193"/>
      <c r="B158" s="219">
        <v>329</v>
      </c>
      <c r="C158" s="143" t="s">
        <v>110</v>
      </c>
      <c r="D158" s="177">
        <f>SUM(D159)</f>
        <v>5000</v>
      </c>
      <c r="E158" s="177">
        <f>SUM(E159)</f>
        <v>0</v>
      </c>
      <c r="F158" s="146">
        <f>SUM(E158/D158)*100</f>
        <v>0</v>
      </c>
    </row>
    <row r="159" spans="1:6" ht="12.75" customHeight="1">
      <c r="A159" s="193"/>
      <c r="B159" s="180">
        <v>3293</v>
      </c>
      <c r="C159" s="165" t="s">
        <v>324</v>
      </c>
      <c r="D159" s="218">
        <v>5000</v>
      </c>
      <c r="E159" s="153"/>
      <c r="F159" s="146"/>
    </row>
    <row r="160" spans="1:6" ht="12.75" customHeight="1">
      <c r="A160" s="196" t="s">
        <v>252</v>
      </c>
      <c r="B160" s="293" t="s">
        <v>253</v>
      </c>
      <c r="C160" s="293"/>
      <c r="D160" s="226">
        <f>SUM(D161,D166)</f>
        <v>138700</v>
      </c>
      <c r="E160" s="226">
        <f>SUM(E161,E166)</f>
        <v>37929</v>
      </c>
      <c r="F160" s="227"/>
    </row>
    <row r="161" spans="1:6" ht="12.75" customHeight="1">
      <c r="A161" s="196" t="s">
        <v>254</v>
      </c>
      <c r="B161" s="296" t="s">
        <v>255</v>
      </c>
      <c r="C161" s="296"/>
      <c r="D161" s="177">
        <f>SUM(D162)</f>
        <v>124000</v>
      </c>
      <c r="E161" s="177">
        <f>SUM(E162)</f>
        <v>22469</v>
      </c>
      <c r="F161" s="220"/>
    </row>
    <row r="162" spans="1:6" ht="12.75" customHeight="1">
      <c r="A162" s="217"/>
      <c r="B162" s="181">
        <v>3</v>
      </c>
      <c r="C162" s="182" t="s">
        <v>256</v>
      </c>
      <c r="D162" s="177">
        <f>SUM(D163)</f>
        <v>124000</v>
      </c>
      <c r="E162" s="177">
        <f>SUM(E163)</f>
        <v>22469</v>
      </c>
      <c r="F162" s="220"/>
    </row>
    <row r="163" spans="1:6" ht="12.75" customHeight="1">
      <c r="A163" s="217"/>
      <c r="B163" s="181">
        <v>323</v>
      </c>
      <c r="C163" s="182" t="s">
        <v>99</v>
      </c>
      <c r="D163" s="177">
        <f>SUM(D164,D165)</f>
        <v>124000</v>
      </c>
      <c r="E163" s="177">
        <f>SUM(E164,E165)</f>
        <v>22469</v>
      </c>
      <c r="F163" s="220"/>
    </row>
    <row r="164" spans="1:6" ht="12.75" customHeight="1">
      <c r="A164" s="217"/>
      <c r="B164" s="180">
        <v>3234</v>
      </c>
      <c r="C164" s="165" t="s">
        <v>103</v>
      </c>
      <c r="D164" s="218">
        <v>119000</v>
      </c>
      <c r="E164" s="153">
        <v>22469</v>
      </c>
      <c r="F164" s="220"/>
    </row>
    <row r="165" spans="1:6" ht="12.75" customHeight="1">
      <c r="A165" s="217"/>
      <c r="B165" s="180">
        <v>3236</v>
      </c>
      <c r="C165" s="165" t="s">
        <v>105</v>
      </c>
      <c r="D165" s="218">
        <v>5000</v>
      </c>
      <c r="E165" s="153"/>
      <c r="F165" s="220"/>
    </row>
    <row r="166" spans="1:6" ht="12.75" customHeight="1">
      <c r="A166" s="196" t="s">
        <v>257</v>
      </c>
      <c r="B166" s="296" t="s">
        <v>258</v>
      </c>
      <c r="C166" s="296"/>
      <c r="D166" s="177">
        <f>SUM(D167)</f>
        <v>14700</v>
      </c>
      <c r="E166" s="177">
        <f>SUM(E167)</f>
        <v>15460</v>
      </c>
      <c r="F166" s="220"/>
    </row>
    <row r="167" spans="1:6" ht="12.75" customHeight="1">
      <c r="A167" s="217"/>
      <c r="B167" s="181">
        <v>3</v>
      </c>
      <c r="C167" s="182" t="s">
        <v>168</v>
      </c>
      <c r="D167" s="177">
        <f>SUM(D168,D170)</f>
        <v>14700</v>
      </c>
      <c r="E167" s="177">
        <f>SUM(E168,E170)</f>
        <v>15460</v>
      </c>
      <c r="F167" s="220"/>
    </row>
    <row r="168" spans="1:6" ht="12.75" customHeight="1">
      <c r="A168" s="217"/>
      <c r="B168" s="180">
        <v>323</v>
      </c>
      <c r="C168" s="182" t="s">
        <v>88</v>
      </c>
      <c r="D168" s="177">
        <f>SUM(D169)</f>
        <v>10000</v>
      </c>
      <c r="E168" s="177">
        <f>SUM(E169)</f>
        <v>15460</v>
      </c>
      <c r="F168" s="220"/>
    </row>
    <row r="169" spans="1:6" ht="12.75" customHeight="1">
      <c r="A169" s="217"/>
      <c r="B169" s="180">
        <v>3237</v>
      </c>
      <c r="C169" s="165" t="s">
        <v>106</v>
      </c>
      <c r="D169" s="218">
        <v>10000</v>
      </c>
      <c r="E169" s="153">
        <v>15460</v>
      </c>
      <c r="F169" s="220"/>
    </row>
    <row r="170" spans="1:249" s="42" customFormat="1" ht="12.75" customHeight="1">
      <c r="A170" s="258"/>
      <c r="B170" s="181">
        <v>343</v>
      </c>
      <c r="C170" s="182" t="s">
        <v>118</v>
      </c>
      <c r="D170" s="216">
        <f>SUM(D171)</f>
        <v>4700</v>
      </c>
      <c r="E170" s="216">
        <f>SUM(E171)</f>
        <v>0</v>
      </c>
      <c r="F170" s="220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</row>
    <row r="171" spans="1:6" ht="12.75" customHeight="1">
      <c r="A171" s="217"/>
      <c r="B171" s="180">
        <v>3434</v>
      </c>
      <c r="C171" s="165" t="s">
        <v>325</v>
      </c>
      <c r="D171" s="218">
        <v>4700</v>
      </c>
      <c r="E171" s="153"/>
      <c r="F171" s="220"/>
    </row>
    <row r="172" spans="1:6" ht="12" customHeight="1">
      <c r="A172" s="196" t="s">
        <v>277</v>
      </c>
      <c r="B172" s="229" t="s">
        <v>278</v>
      </c>
      <c r="C172" s="229"/>
      <c r="D172" s="211">
        <f>SUM(D173+D178)</f>
        <v>160000</v>
      </c>
      <c r="E172" s="211">
        <f>SUM(E173+E178)</f>
        <v>87432</v>
      </c>
      <c r="F172" s="206">
        <f>SUM(E172/D172)*100</f>
        <v>54.644999999999996</v>
      </c>
    </row>
    <row r="173" spans="1:6" ht="13.5" customHeight="1">
      <c r="A173" s="196" t="s">
        <v>279</v>
      </c>
      <c r="B173" s="199" t="s">
        <v>280</v>
      </c>
      <c r="C173" s="199"/>
      <c r="D173" s="212">
        <f>SUM(D175)</f>
        <v>20000</v>
      </c>
      <c r="E173" s="212">
        <f>SUM(E175)</f>
        <v>10525</v>
      </c>
      <c r="F173" s="146">
        <f>SUM(E173/D173)*100</f>
        <v>52.625</v>
      </c>
    </row>
    <row r="174" spans="1:6" ht="13.5" customHeight="1">
      <c r="A174" s="193"/>
      <c r="B174" s="158">
        <v>3</v>
      </c>
      <c r="C174" s="159" t="s">
        <v>168</v>
      </c>
      <c r="D174" s="212">
        <f aca="true" t="shared" si="13" ref="D174:E176">SUM(D175)</f>
        <v>20000</v>
      </c>
      <c r="E174" s="212">
        <f t="shared" si="13"/>
        <v>10525</v>
      </c>
      <c r="F174" s="146">
        <f>SUM(E174/D174)*100</f>
        <v>52.625</v>
      </c>
    </row>
    <row r="175" spans="1:6" ht="12" customHeight="1">
      <c r="A175" s="193"/>
      <c r="B175" s="160">
        <v>32</v>
      </c>
      <c r="C175" s="143" t="s">
        <v>128</v>
      </c>
      <c r="D175" s="152">
        <f t="shared" si="13"/>
        <v>20000</v>
      </c>
      <c r="E175" s="152">
        <f t="shared" si="13"/>
        <v>10525</v>
      </c>
      <c r="F175" s="146">
        <f>SUM(E175/D175)*100</f>
        <v>52.625</v>
      </c>
    </row>
    <row r="176" spans="1:6" ht="12" customHeight="1">
      <c r="A176" s="193"/>
      <c r="B176" s="160">
        <v>329</v>
      </c>
      <c r="C176" s="143" t="s">
        <v>201</v>
      </c>
      <c r="D176" s="152">
        <f t="shared" si="13"/>
        <v>20000</v>
      </c>
      <c r="E176" s="152">
        <f t="shared" si="13"/>
        <v>10525</v>
      </c>
      <c r="F176" s="146">
        <f>SUM(E176/D176)*100</f>
        <v>52.625</v>
      </c>
    </row>
    <row r="177" spans="1:6" ht="12.75" customHeight="1">
      <c r="A177" s="193"/>
      <c r="B177" s="167">
        <v>3299</v>
      </c>
      <c r="C177" s="178" t="s">
        <v>201</v>
      </c>
      <c r="D177" s="169">
        <v>20000</v>
      </c>
      <c r="E177" s="153">
        <v>10525</v>
      </c>
      <c r="F177" s="146"/>
    </row>
    <row r="178" spans="1:6" ht="12.75" customHeight="1">
      <c r="A178" s="196" t="s">
        <v>281</v>
      </c>
      <c r="B178" s="199" t="s">
        <v>282</v>
      </c>
      <c r="C178" s="199"/>
      <c r="D178" s="236">
        <f>SUM(D179)</f>
        <v>140000</v>
      </c>
      <c r="E178" s="236">
        <f>SUM(E179)</f>
        <v>76907</v>
      </c>
      <c r="F178" s="146">
        <f>SUM(E178/D178)*100</f>
        <v>54.933571428571426</v>
      </c>
    </row>
    <row r="179" spans="1:6" ht="12" customHeight="1">
      <c r="A179" s="193"/>
      <c r="B179" s="158">
        <v>3</v>
      </c>
      <c r="C179" s="159" t="s">
        <v>168</v>
      </c>
      <c r="D179" s="212">
        <f>SUM(D180+D182)</f>
        <v>140000</v>
      </c>
      <c r="E179" s="212">
        <f>SUM(E180+E182)</f>
        <v>76907</v>
      </c>
      <c r="F179" s="146">
        <f>SUM(E179/D179)*100</f>
        <v>54.933571428571426</v>
      </c>
    </row>
    <row r="180" spans="1:6" ht="12" customHeight="1">
      <c r="A180" s="193"/>
      <c r="B180" s="142">
        <v>322</v>
      </c>
      <c r="C180" s="143" t="s">
        <v>128</v>
      </c>
      <c r="D180" s="173">
        <f>SUM(D181)</f>
        <v>40000</v>
      </c>
      <c r="E180" s="173">
        <f>SUM(E181)</f>
        <v>5627</v>
      </c>
      <c r="F180" s="146">
        <f>SUM(E180/D180)*100</f>
        <v>14.067499999999999</v>
      </c>
    </row>
    <row r="181" spans="1:6" ht="12.75" customHeight="1">
      <c r="A181" s="193"/>
      <c r="B181" s="237">
        <v>3224</v>
      </c>
      <c r="C181" s="163" t="s">
        <v>336</v>
      </c>
      <c r="D181" s="238">
        <v>40000</v>
      </c>
      <c r="E181" s="238">
        <v>5627</v>
      </c>
      <c r="F181" s="146">
        <f>SUM(E181/D181)*100</f>
        <v>14.067499999999999</v>
      </c>
    </row>
    <row r="182" spans="1:6" ht="12" customHeight="1">
      <c r="A182" s="193"/>
      <c r="B182" s="175">
        <v>381</v>
      </c>
      <c r="C182" s="176" t="s">
        <v>129</v>
      </c>
      <c r="D182" s="177">
        <f>SUM(D183)</f>
        <v>100000</v>
      </c>
      <c r="E182" s="177">
        <f>SUM(E183)</f>
        <v>71280</v>
      </c>
      <c r="F182" s="146"/>
    </row>
    <row r="183" spans="1:6" ht="14.25" customHeight="1">
      <c r="A183" s="193"/>
      <c r="B183" s="167">
        <v>3811</v>
      </c>
      <c r="C183" s="168" t="s">
        <v>130</v>
      </c>
      <c r="D183" s="169">
        <v>100000</v>
      </c>
      <c r="E183" s="153">
        <v>71280</v>
      </c>
      <c r="F183" s="146"/>
    </row>
    <row r="184" spans="1:6" ht="15.75" customHeight="1">
      <c r="A184" s="196" t="s">
        <v>244</v>
      </c>
      <c r="B184" s="291" t="s">
        <v>245</v>
      </c>
      <c r="C184" s="291"/>
      <c r="D184" s="222">
        <f>SUM(D185+D196)</f>
        <v>226000</v>
      </c>
      <c r="E184" s="222">
        <f>SUM(E185+E196)</f>
        <v>65135</v>
      </c>
      <c r="F184" s="223"/>
    </row>
    <row r="185" spans="1:6" ht="12.75" customHeight="1">
      <c r="A185" s="196" t="s">
        <v>246</v>
      </c>
      <c r="B185" s="292" t="s">
        <v>247</v>
      </c>
      <c r="C185" s="292"/>
      <c r="D185" s="216">
        <f>SUM(+D186+D191)</f>
        <v>161000</v>
      </c>
      <c r="E185" s="216">
        <f>SUM(+E186+E191)</f>
        <v>61135</v>
      </c>
      <c r="F185" s="146"/>
    </row>
    <row r="186" spans="1:249" s="42" customFormat="1" ht="12.75" customHeight="1">
      <c r="A186" s="208"/>
      <c r="B186" s="224">
        <v>322</v>
      </c>
      <c r="C186" s="182" t="s">
        <v>93</v>
      </c>
      <c r="D186" s="216">
        <f>SUM(D187:D190)</f>
        <v>42000</v>
      </c>
      <c r="E186" s="216">
        <f>SUM(E187:E190)</f>
        <v>9526</v>
      </c>
      <c r="F186" s="14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</row>
    <row r="187" spans="1:6" ht="12.75" customHeight="1">
      <c r="A187" s="193"/>
      <c r="B187" s="225">
        <v>3223</v>
      </c>
      <c r="C187" s="165" t="s">
        <v>95</v>
      </c>
      <c r="D187" s="218">
        <v>16000</v>
      </c>
      <c r="E187" s="153">
        <v>3738</v>
      </c>
      <c r="F187" s="146"/>
    </row>
    <row r="188" spans="1:6" ht="12.75" customHeight="1">
      <c r="A188" s="193"/>
      <c r="B188" s="225">
        <v>3224</v>
      </c>
      <c r="C188" s="165" t="s">
        <v>209</v>
      </c>
      <c r="D188" s="218">
        <v>19000</v>
      </c>
      <c r="E188" s="153">
        <v>3556</v>
      </c>
      <c r="F188" s="146"/>
    </row>
    <row r="189" spans="1:6" ht="12.75" customHeight="1">
      <c r="A189" s="193"/>
      <c r="B189" s="225">
        <v>3227</v>
      </c>
      <c r="C189" s="165" t="s">
        <v>98</v>
      </c>
      <c r="D189" s="218">
        <v>2000</v>
      </c>
      <c r="E189" s="153">
        <v>2232</v>
      </c>
      <c r="F189" s="146"/>
    </row>
    <row r="190" spans="1:6" ht="12.75" customHeight="1">
      <c r="A190" s="193"/>
      <c r="B190" s="225">
        <v>3225</v>
      </c>
      <c r="C190" s="165" t="s">
        <v>248</v>
      </c>
      <c r="D190" s="218">
        <v>5000</v>
      </c>
      <c r="E190" s="153"/>
      <c r="F190" s="146"/>
    </row>
    <row r="191" spans="1:249" s="42" customFormat="1" ht="12.75" customHeight="1">
      <c r="A191" s="208"/>
      <c r="B191" s="224">
        <v>323</v>
      </c>
      <c r="C191" s="182" t="s">
        <v>249</v>
      </c>
      <c r="D191" s="216">
        <f>SUM(D192:D195)</f>
        <v>119000</v>
      </c>
      <c r="E191" s="216">
        <f>SUM(E192:E195)</f>
        <v>51609</v>
      </c>
      <c r="F191" s="14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</row>
    <row r="192" spans="1:6" ht="12.75" customHeight="1">
      <c r="A192" s="193"/>
      <c r="B192" s="225">
        <v>3232</v>
      </c>
      <c r="C192" s="165" t="s">
        <v>101</v>
      </c>
      <c r="D192" s="218">
        <v>3000</v>
      </c>
      <c r="E192" s="153"/>
      <c r="F192" s="146"/>
    </row>
    <row r="193" spans="1:6" ht="12.75" customHeight="1">
      <c r="A193" s="193"/>
      <c r="B193" s="225">
        <v>3233</v>
      </c>
      <c r="C193" s="165" t="s">
        <v>102</v>
      </c>
      <c r="D193" s="218">
        <v>3000</v>
      </c>
      <c r="E193" s="153"/>
      <c r="F193" s="146"/>
    </row>
    <row r="194" spans="1:6" ht="12.75" customHeight="1">
      <c r="A194" s="193"/>
      <c r="B194" s="225">
        <v>3237</v>
      </c>
      <c r="C194" s="165" t="s">
        <v>106</v>
      </c>
      <c r="D194" s="218">
        <v>110000</v>
      </c>
      <c r="E194" s="153">
        <v>51034</v>
      </c>
      <c r="F194" s="146"/>
    </row>
    <row r="195" spans="1:6" ht="12.75" customHeight="1">
      <c r="A195" s="193"/>
      <c r="B195" s="225">
        <v>3239</v>
      </c>
      <c r="C195" s="165" t="s">
        <v>108</v>
      </c>
      <c r="D195" s="218">
        <v>3000</v>
      </c>
      <c r="E195" s="153">
        <v>575</v>
      </c>
      <c r="F195" s="146"/>
    </row>
    <row r="196" spans="1:6" ht="12.75" customHeight="1">
      <c r="A196" s="196" t="s">
        <v>250</v>
      </c>
      <c r="B196" s="292" t="s">
        <v>251</v>
      </c>
      <c r="C196" s="292"/>
      <c r="D196" s="177">
        <f>SUM(D197,D199)</f>
        <v>65000</v>
      </c>
      <c r="E196" s="177">
        <f>SUM(E197,E199)</f>
        <v>4000</v>
      </c>
      <c r="F196" s="146"/>
    </row>
    <row r="197" spans="1:6" ht="12.75" customHeight="1">
      <c r="A197" s="196"/>
      <c r="B197" s="224">
        <v>422</v>
      </c>
      <c r="C197" s="253" t="s">
        <v>139</v>
      </c>
      <c r="D197" s="177">
        <f>SUM(D198)</f>
        <v>5000</v>
      </c>
      <c r="E197" s="177">
        <f>SUM(E198)</f>
        <v>2000</v>
      </c>
      <c r="F197" s="146"/>
    </row>
    <row r="198" spans="1:6" ht="12.75" customHeight="1">
      <c r="A198" s="193"/>
      <c r="B198" s="225">
        <v>4227</v>
      </c>
      <c r="C198" s="165" t="s">
        <v>142</v>
      </c>
      <c r="D198" s="218">
        <v>5000</v>
      </c>
      <c r="E198" s="153">
        <v>2000</v>
      </c>
      <c r="F198" s="146"/>
    </row>
    <row r="199" spans="1:249" s="42" customFormat="1" ht="12.75" customHeight="1">
      <c r="A199" s="208"/>
      <c r="B199" s="224">
        <v>423</v>
      </c>
      <c r="C199" s="182" t="s">
        <v>327</v>
      </c>
      <c r="D199" s="216">
        <f>SUM(D200)</f>
        <v>60000</v>
      </c>
      <c r="E199" s="216">
        <f>SUM(E200)</f>
        <v>2000</v>
      </c>
      <c r="F199" s="14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</row>
    <row r="200" spans="1:6" ht="12.75" customHeight="1">
      <c r="A200" s="193"/>
      <c r="B200" s="225">
        <v>4231</v>
      </c>
      <c r="C200" s="165" t="s">
        <v>326</v>
      </c>
      <c r="D200" s="218">
        <v>60000</v>
      </c>
      <c r="E200" s="153">
        <v>2000</v>
      </c>
      <c r="F200" s="146"/>
    </row>
    <row r="201" spans="1:6" ht="13.5">
      <c r="A201" s="196" t="s">
        <v>284</v>
      </c>
      <c r="B201" s="293" t="s">
        <v>285</v>
      </c>
      <c r="C201" s="293"/>
      <c r="D201" s="239">
        <f>SUM(D202,D207,D213)</f>
        <v>144000</v>
      </c>
      <c r="E201" s="239">
        <f>SUM(E202,E207,E213)</f>
        <v>13900</v>
      </c>
      <c r="F201" s="206">
        <f>SUM(E201/D201)*100</f>
        <v>9.652777777777779</v>
      </c>
    </row>
    <row r="202" spans="1:6" ht="12.75">
      <c r="A202" s="196" t="s">
        <v>286</v>
      </c>
      <c r="B202" s="287" t="s">
        <v>287</v>
      </c>
      <c r="C202" s="287"/>
      <c r="D202" s="214">
        <f>SUM(D203)</f>
        <v>37000</v>
      </c>
      <c r="E202" s="214">
        <f>SUM(E203)</f>
        <v>7500</v>
      </c>
      <c r="F202" s="146">
        <f>SUM(E202/D202)*100</f>
        <v>20.27027027027027</v>
      </c>
    </row>
    <row r="203" spans="1:6" ht="12.75">
      <c r="A203" s="193"/>
      <c r="B203" s="158">
        <v>3</v>
      </c>
      <c r="C203" s="159" t="s">
        <v>168</v>
      </c>
      <c r="D203" s="214">
        <f>SUM(D204)</f>
        <v>37000</v>
      </c>
      <c r="E203" s="214">
        <f>SUM(E204)</f>
        <v>7500</v>
      </c>
      <c r="F203" s="146">
        <f>SUM(E203/D203)*100</f>
        <v>20.27027027027027</v>
      </c>
    </row>
    <row r="204" spans="1:6" ht="12.75">
      <c r="A204" s="193"/>
      <c r="B204" s="240">
        <v>372</v>
      </c>
      <c r="C204" s="241" t="s">
        <v>288</v>
      </c>
      <c r="D204" s="152">
        <f>SUM(D205+D206)</f>
        <v>37000</v>
      </c>
      <c r="E204" s="152">
        <f>SUM(E205+E206)</f>
        <v>7500</v>
      </c>
      <c r="F204" s="146">
        <f>SUM(E204/D204)*100</f>
        <v>20.27027027027027</v>
      </c>
    </row>
    <row r="205" spans="1:6" ht="11.25" customHeight="1">
      <c r="A205" s="193"/>
      <c r="B205" s="242">
        <v>3721</v>
      </c>
      <c r="C205" s="243" t="s">
        <v>126</v>
      </c>
      <c r="D205" s="188">
        <v>32000</v>
      </c>
      <c r="E205" s="188">
        <v>7500</v>
      </c>
      <c r="F205" s="146">
        <f>SUM(E205/D205)*100</f>
        <v>23.4375</v>
      </c>
    </row>
    <row r="206" spans="1:6" ht="15" customHeight="1">
      <c r="A206" s="193"/>
      <c r="B206" s="244">
        <v>3722</v>
      </c>
      <c r="C206" s="245" t="s">
        <v>127</v>
      </c>
      <c r="D206" s="169">
        <v>5000</v>
      </c>
      <c r="E206" s="153"/>
      <c r="F206" s="146"/>
    </row>
    <row r="207" spans="1:6" ht="12.75" customHeight="1">
      <c r="A207" s="196" t="s">
        <v>289</v>
      </c>
      <c r="B207" s="199" t="s">
        <v>290</v>
      </c>
      <c r="C207" s="199"/>
      <c r="D207" s="214">
        <f>SUM(D208)</f>
        <v>102000</v>
      </c>
      <c r="E207" s="214">
        <f>SUM(E208)</f>
        <v>6400</v>
      </c>
      <c r="F207" s="146">
        <f>SUM(E207/D207)*100</f>
        <v>6.2745098039215685</v>
      </c>
    </row>
    <row r="208" spans="1:6" ht="12.75">
      <c r="A208" s="208"/>
      <c r="B208" s="158">
        <v>3</v>
      </c>
      <c r="C208" s="159" t="s">
        <v>168</v>
      </c>
      <c r="D208" s="214">
        <f>SUM(D209+D211)</f>
        <v>102000</v>
      </c>
      <c r="E208" s="214">
        <f>SUM(E209+E211)</f>
        <v>6400</v>
      </c>
      <c r="F208" s="146">
        <f>SUM(E208/D208)*100</f>
        <v>6.2745098039215685</v>
      </c>
    </row>
    <row r="209" spans="1:6" ht="12.75">
      <c r="A209" s="193"/>
      <c r="B209" s="160">
        <v>372</v>
      </c>
      <c r="C209" s="143" t="s">
        <v>125</v>
      </c>
      <c r="D209" s="152">
        <f>SUM(D210)</f>
        <v>102000</v>
      </c>
      <c r="E209" s="152">
        <f>SUM(E210)</f>
        <v>6400</v>
      </c>
      <c r="F209" s="146">
        <f>SUM(E209/D209)*100</f>
        <v>6.2745098039215685</v>
      </c>
    </row>
    <row r="210" spans="1:6" ht="12.75">
      <c r="A210" s="193"/>
      <c r="B210" s="162">
        <v>3721</v>
      </c>
      <c r="C210" s="163" t="s">
        <v>126</v>
      </c>
      <c r="D210" s="188">
        <v>102000</v>
      </c>
      <c r="E210" s="188">
        <v>6400</v>
      </c>
      <c r="F210" s="146">
        <f>SUM(E210/D210)*100</f>
        <v>6.2745098039215685</v>
      </c>
    </row>
    <row r="211" spans="1:6" ht="12.75">
      <c r="A211" s="193"/>
      <c r="B211" s="175">
        <v>383</v>
      </c>
      <c r="C211" s="179" t="s">
        <v>291</v>
      </c>
      <c r="D211" s="148">
        <f>SUM(D212)</f>
        <v>0</v>
      </c>
      <c r="E211" s="177">
        <f>SUM(E212)</f>
        <v>0</v>
      </c>
      <c r="F211" s="146"/>
    </row>
    <row r="212" spans="1:6" s="26" customFormat="1" ht="15" customHeight="1">
      <c r="A212" s="193"/>
      <c r="B212" s="167">
        <v>3831</v>
      </c>
      <c r="C212" s="178" t="s">
        <v>132</v>
      </c>
      <c r="D212" s="169"/>
      <c r="E212" s="153"/>
      <c r="F212" s="146"/>
    </row>
    <row r="213" spans="1:6" s="26" customFormat="1" ht="12.75">
      <c r="A213" s="196" t="s">
        <v>292</v>
      </c>
      <c r="B213" s="287" t="s">
        <v>293</v>
      </c>
      <c r="C213" s="287"/>
      <c r="D213" s="212">
        <f aca="true" t="shared" si="14" ref="D213:E215">SUM(D214)</f>
        <v>5000</v>
      </c>
      <c r="E213" s="212">
        <f t="shared" si="14"/>
        <v>0</v>
      </c>
      <c r="F213" s="146">
        <f>SUM(E213/D213)*100</f>
        <v>0</v>
      </c>
    </row>
    <row r="214" spans="1:6" ht="12.75" customHeight="1">
      <c r="A214" s="193"/>
      <c r="B214" s="158">
        <v>3</v>
      </c>
      <c r="C214" s="159" t="s">
        <v>168</v>
      </c>
      <c r="D214" s="212">
        <f t="shared" si="14"/>
        <v>5000</v>
      </c>
      <c r="E214" s="212">
        <f t="shared" si="14"/>
        <v>0</v>
      </c>
      <c r="F214" s="146">
        <f>SUM(E214/D214)*100</f>
        <v>0</v>
      </c>
    </row>
    <row r="215" spans="1:6" ht="12.75" customHeight="1">
      <c r="A215" s="193"/>
      <c r="B215" s="160">
        <v>38</v>
      </c>
      <c r="C215" s="143" t="s">
        <v>180</v>
      </c>
      <c r="D215" s="152">
        <f t="shared" si="14"/>
        <v>5000</v>
      </c>
      <c r="E215" s="152">
        <f t="shared" si="14"/>
        <v>0</v>
      </c>
      <c r="F215" s="146">
        <f>SUM(E215/D215)*100</f>
        <v>0</v>
      </c>
    </row>
    <row r="216" spans="1:6" ht="12.75" customHeight="1">
      <c r="A216" s="193"/>
      <c r="B216" s="160">
        <v>381</v>
      </c>
      <c r="C216" s="143" t="s">
        <v>294</v>
      </c>
      <c r="D216" s="152">
        <f>SUM(D217)</f>
        <v>5000</v>
      </c>
      <c r="E216" s="152">
        <f>SUM(E217)</f>
        <v>0</v>
      </c>
      <c r="F216" s="146">
        <f>SUM(E216/D216)*100</f>
        <v>0</v>
      </c>
    </row>
    <row r="217" spans="1:6" ht="12.75" customHeight="1">
      <c r="A217" s="193"/>
      <c r="B217" s="167">
        <v>3811</v>
      </c>
      <c r="C217" s="178" t="s">
        <v>126</v>
      </c>
      <c r="D217" s="169">
        <v>5000</v>
      </c>
      <c r="E217" s="153"/>
      <c r="F217" s="146"/>
    </row>
    <row r="218" spans="1:6" ht="13.5">
      <c r="A218" s="234" t="s">
        <v>265</v>
      </c>
      <c r="B218" s="229" t="s">
        <v>266</v>
      </c>
      <c r="C218" s="229"/>
      <c r="D218" s="211">
        <f>SUM(D219,D236)</f>
        <v>234150</v>
      </c>
      <c r="E218" s="211">
        <f>SUM(E219)</f>
        <v>60805</v>
      </c>
      <c r="F218" s="206">
        <f>SUM(E218/D218)*100</f>
        <v>25.96839632714072</v>
      </c>
    </row>
    <row r="219" spans="1:6" ht="12.75">
      <c r="A219" s="196" t="s">
        <v>267</v>
      </c>
      <c r="B219" s="199" t="s">
        <v>268</v>
      </c>
      <c r="C219" s="199"/>
      <c r="D219" s="212">
        <f>SUM(D220)</f>
        <v>214150</v>
      </c>
      <c r="E219" s="212">
        <f>SUM(E220)</f>
        <v>60805</v>
      </c>
      <c r="F219" s="146">
        <f>SUM(E219/D219)*100</f>
        <v>28.393649311230444</v>
      </c>
    </row>
    <row r="220" spans="1:6" ht="12.75">
      <c r="A220" s="193"/>
      <c r="B220" s="158">
        <v>3</v>
      </c>
      <c r="C220" s="159" t="s">
        <v>168</v>
      </c>
      <c r="D220" s="189">
        <f>SUM(D221+D232+D234)</f>
        <v>214150</v>
      </c>
      <c r="E220" s="189">
        <f>SUM(E221+E232+E234)</f>
        <v>60805</v>
      </c>
      <c r="F220" s="146">
        <f>SUM(E220/D220)*100</f>
        <v>28.393649311230444</v>
      </c>
    </row>
    <row r="221" spans="1:6" ht="12.75">
      <c r="A221" s="193"/>
      <c r="B221" s="160">
        <v>32</v>
      </c>
      <c r="C221" s="143" t="s">
        <v>88</v>
      </c>
      <c r="D221" s="189">
        <f>SUM(D222+D225+D230)</f>
        <v>119150</v>
      </c>
      <c r="E221" s="189">
        <f>SUM(E222+E225)</f>
        <v>31605</v>
      </c>
      <c r="F221" s="146"/>
    </row>
    <row r="222" spans="1:6" ht="11.25" customHeight="1">
      <c r="A222" s="193"/>
      <c r="B222" s="160">
        <v>322</v>
      </c>
      <c r="C222" s="143" t="s">
        <v>269</v>
      </c>
      <c r="D222" s="189">
        <f>SUM(D223+D224)</f>
        <v>84500</v>
      </c>
      <c r="E222" s="189">
        <f>SUM(E223+E224)</f>
        <v>28863</v>
      </c>
      <c r="F222" s="146"/>
    </row>
    <row r="223" spans="1:6" ht="12.75" customHeight="1">
      <c r="A223" s="193"/>
      <c r="B223" s="167">
        <v>3223</v>
      </c>
      <c r="C223" s="168" t="s">
        <v>95</v>
      </c>
      <c r="D223" s="169">
        <v>39500</v>
      </c>
      <c r="E223" s="235">
        <v>20808</v>
      </c>
      <c r="F223" s="146"/>
    </row>
    <row r="224" spans="1:6" ht="13.5" customHeight="1">
      <c r="A224" s="193"/>
      <c r="B224" s="162">
        <v>3224</v>
      </c>
      <c r="C224" s="163" t="s">
        <v>209</v>
      </c>
      <c r="D224" s="188">
        <v>45000</v>
      </c>
      <c r="E224" s="188">
        <v>8055</v>
      </c>
      <c r="F224" s="146">
        <f>SUM(E224/D224)*100</f>
        <v>17.9</v>
      </c>
    </row>
    <row r="225" spans="1:6" ht="12.75">
      <c r="A225" s="193"/>
      <c r="B225" s="160">
        <v>323</v>
      </c>
      <c r="C225" s="143" t="s">
        <v>99</v>
      </c>
      <c r="D225" s="152">
        <f>SUM(D226:D229)</f>
        <v>31650</v>
      </c>
      <c r="E225" s="152">
        <f>SUM(E226:E229)</f>
        <v>2742</v>
      </c>
      <c r="F225" s="146">
        <f>SUM(E225/D225)*100</f>
        <v>8.663507109004739</v>
      </c>
    </row>
    <row r="226" spans="1:6" ht="12.75">
      <c r="A226" s="193"/>
      <c r="B226" s="167">
        <v>3231</v>
      </c>
      <c r="C226" s="178" t="s">
        <v>100</v>
      </c>
      <c r="D226" s="169">
        <v>3000</v>
      </c>
      <c r="E226" s="153">
        <v>713</v>
      </c>
      <c r="F226" s="146"/>
    </row>
    <row r="227" spans="1:6" ht="12.75">
      <c r="A227" s="193"/>
      <c r="B227" s="167">
        <v>3234</v>
      </c>
      <c r="C227" s="178" t="s">
        <v>103</v>
      </c>
      <c r="D227" s="169">
        <v>3650</v>
      </c>
      <c r="E227" s="153">
        <v>813</v>
      </c>
      <c r="F227" s="146"/>
    </row>
    <row r="228" spans="1:6" ht="12.75">
      <c r="A228" s="193"/>
      <c r="B228" s="167">
        <v>3235</v>
      </c>
      <c r="C228" s="178" t="s">
        <v>104</v>
      </c>
      <c r="D228" s="169">
        <v>20000</v>
      </c>
      <c r="E228" s="153"/>
      <c r="F228" s="146"/>
    </row>
    <row r="229" spans="1:6" ht="12.75" customHeight="1">
      <c r="A229" s="193"/>
      <c r="B229" s="167">
        <v>3232</v>
      </c>
      <c r="C229" s="178" t="s">
        <v>101</v>
      </c>
      <c r="D229" s="169">
        <v>5000</v>
      </c>
      <c r="E229" s="153">
        <v>1216</v>
      </c>
      <c r="F229" s="146"/>
    </row>
    <row r="230" spans="1:249" s="42" customFormat="1" ht="12.75" customHeight="1">
      <c r="A230" s="208"/>
      <c r="B230" s="175">
        <v>329</v>
      </c>
      <c r="C230" s="179" t="s">
        <v>110</v>
      </c>
      <c r="D230" s="148">
        <f>SUM(D231)</f>
        <v>3000</v>
      </c>
      <c r="E230" s="148">
        <f>SUM(E231)</f>
        <v>0</v>
      </c>
      <c r="F230" s="14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</row>
    <row r="231" spans="1:249" s="256" customFormat="1" ht="12.75" customHeight="1">
      <c r="A231" s="193"/>
      <c r="B231" s="167">
        <v>3293</v>
      </c>
      <c r="C231" s="178" t="s">
        <v>113</v>
      </c>
      <c r="D231" s="169">
        <v>3000</v>
      </c>
      <c r="E231" s="153"/>
      <c r="F231" s="187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</row>
    <row r="232" spans="1:6" ht="12.75" customHeight="1">
      <c r="A232" s="193"/>
      <c r="B232" s="175">
        <v>343</v>
      </c>
      <c r="C232" s="179" t="s">
        <v>118</v>
      </c>
      <c r="D232" s="177">
        <f>SUM(D233)</f>
        <v>5000</v>
      </c>
      <c r="E232" s="177">
        <f>SUM(E233)</f>
        <v>0</v>
      </c>
      <c r="F232" s="146"/>
    </row>
    <row r="233" spans="1:6" ht="12.75" customHeight="1">
      <c r="A233" s="193"/>
      <c r="B233" s="167">
        <v>3434</v>
      </c>
      <c r="C233" s="178" t="s">
        <v>177</v>
      </c>
      <c r="D233" s="169">
        <v>5000</v>
      </c>
      <c r="E233" s="153"/>
      <c r="F233" s="146"/>
    </row>
    <row r="234" spans="1:6" ht="12.75" customHeight="1">
      <c r="A234" s="193"/>
      <c r="B234" s="175">
        <v>381</v>
      </c>
      <c r="C234" s="179" t="s">
        <v>129</v>
      </c>
      <c r="D234" s="177">
        <f>SUM(D235)</f>
        <v>90000</v>
      </c>
      <c r="E234" s="177">
        <f>SUM(E235)</f>
        <v>29200</v>
      </c>
      <c r="F234" s="146"/>
    </row>
    <row r="235" spans="1:6" ht="12.75" customHeight="1">
      <c r="A235" s="193"/>
      <c r="B235" s="167">
        <v>3811</v>
      </c>
      <c r="C235" s="178" t="s">
        <v>130</v>
      </c>
      <c r="D235" s="169">
        <v>90000</v>
      </c>
      <c r="E235" s="153">
        <v>29200</v>
      </c>
      <c r="F235" s="146"/>
    </row>
    <row r="236" spans="1:6" ht="12.75" customHeight="1">
      <c r="A236" s="203" t="s">
        <v>328</v>
      </c>
      <c r="B236" s="294" t="s">
        <v>329</v>
      </c>
      <c r="C236" s="295"/>
      <c r="D236" s="169">
        <f aca="true" t="shared" si="15" ref="D236:E238">SUM(D237)</f>
        <v>20000</v>
      </c>
      <c r="E236" s="169">
        <f t="shared" si="15"/>
        <v>0</v>
      </c>
      <c r="F236" s="146"/>
    </row>
    <row r="237" spans="1:249" s="42" customFormat="1" ht="12.75" customHeight="1">
      <c r="A237" s="196"/>
      <c r="B237" s="261">
        <v>4</v>
      </c>
      <c r="C237" s="262" t="s">
        <v>181</v>
      </c>
      <c r="D237" s="148">
        <f t="shared" si="15"/>
        <v>20000</v>
      </c>
      <c r="E237" s="148">
        <f t="shared" si="15"/>
        <v>0</v>
      </c>
      <c r="F237" s="14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</row>
    <row r="238" spans="1:249" s="42" customFormat="1" ht="12.75" customHeight="1">
      <c r="A238" s="196"/>
      <c r="B238" s="261">
        <v>421</v>
      </c>
      <c r="C238" s="262" t="s">
        <v>135</v>
      </c>
      <c r="D238" s="148">
        <f t="shared" si="15"/>
        <v>20000</v>
      </c>
      <c r="E238" s="148">
        <f t="shared" si="15"/>
        <v>0</v>
      </c>
      <c r="F238" s="14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</row>
    <row r="239" spans="1:6" ht="12.75" customHeight="1">
      <c r="A239" s="203"/>
      <c r="B239" s="260">
        <v>42146</v>
      </c>
      <c r="C239" s="259" t="s">
        <v>330</v>
      </c>
      <c r="D239" s="169">
        <v>20000</v>
      </c>
      <c r="E239" s="153"/>
      <c r="F239" s="146"/>
    </row>
    <row r="240" spans="1:6" ht="12.75" customHeight="1">
      <c r="A240" s="193"/>
      <c r="B240" s="163" t="s">
        <v>264</v>
      </c>
      <c r="C240" s="193"/>
      <c r="D240" s="204"/>
      <c r="E240" s="204"/>
      <c r="F240" s="146"/>
    </row>
    <row r="241" spans="1:6" ht="12.75" customHeight="1">
      <c r="A241" s="196" t="s">
        <v>270</v>
      </c>
      <c r="B241" s="229" t="s">
        <v>271</v>
      </c>
      <c r="C241" s="229"/>
      <c r="D241" s="211">
        <f>SUM(D242,D249)</f>
        <v>75000</v>
      </c>
      <c r="E241" s="211">
        <f>SUM(E242,E249)</f>
        <v>24000</v>
      </c>
      <c r="F241" s="206">
        <f>SUM(E241/D241)*100</f>
        <v>32</v>
      </c>
    </row>
    <row r="242" spans="1:6" ht="12.75" customHeight="1">
      <c r="A242" s="196" t="s">
        <v>272</v>
      </c>
      <c r="B242" s="199" t="s">
        <v>273</v>
      </c>
      <c r="C242" s="199"/>
      <c r="D242" s="212">
        <f>SUM(D244,D243)</f>
        <v>65000</v>
      </c>
      <c r="E242" s="212">
        <f>SUM(E243)</f>
        <v>24000</v>
      </c>
      <c r="F242" s="146">
        <f>SUM(E242/D242)*100</f>
        <v>36.92307692307693</v>
      </c>
    </row>
    <row r="243" spans="1:6" ht="12.75" customHeight="1">
      <c r="A243" s="193"/>
      <c r="B243" s="158">
        <v>3</v>
      </c>
      <c r="C243" s="159" t="s">
        <v>168</v>
      </c>
      <c r="D243" s="212">
        <f>SUM(D246)</f>
        <v>60000</v>
      </c>
      <c r="E243" s="212">
        <f>SUM(E246)</f>
        <v>24000</v>
      </c>
      <c r="F243" s="146">
        <f>SUM(E243/D243)*100</f>
        <v>40</v>
      </c>
    </row>
    <row r="244" spans="1:6" ht="12.75" customHeight="1">
      <c r="A244" s="193"/>
      <c r="B244" s="158">
        <v>322</v>
      </c>
      <c r="C244" s="159" t="s">
        <v>93</v>
      </c>
      <c r="D244" s="212">
        <f>SUM(D245)</f>
        <v>5000</v>
      </c>
      <c r="E244" s="212">
        <f>SUM(E245)</f>
        <v>0</v>
      </c>
      <c r="F244" s="146"/>
    </row>
    <row r="245" spans="1:249" s="256" customFormat="1" ht="12.75" customHeight="1">
      <c r="A245" s="193"/>
      <c r="B245" s="230">
        <v>32241</v>
      </c>
      <c r="C245" s="231" t="s">
        <v>331</v>
      </c>
      <c r="D245" s="235">
        <v>5000</v>
      </c>
      <c r="E245" s="235"/>
      <c r="F245" s="187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</row>
    <row r="246" spans="1:6" ht="12.75" customHeight="1">
      <c r="A246" s="193"/>
      <c r="B246" s="160">
        <v>38</v>
      </c>
      <c r="C246" s="143" t="s">
        <v>128</v>
      </c>
      <c r="D246" s="152">
        <f>SUM(D247)</f>
        <v>60000</v>
      </c>
      <c r="E246" s="152">
        <f>SUM(E247)</f>
        <v>24000</v>
      </c>
      <c r="F246" s="146">
        <f>SUM(E246/D246)*100</f>
        <v>40</v>
      </c>
    </row>
    <row r="247" spans="1:6" ht="11.25" customHeight="1">
      <c r="A247" s="193"/>
      <c r="B247" s="160">
        <v>381</v>
      </c>
      <c r="C247" s="143" t="s">
        <v>129</v>
      </c>
      <c r="D247" s="152">
        <f>SUM(D248)</f>
        <v>60000</v>
      </c>
      <c r="E247" s="152">
        <f>SUM(E248)</f>
        <v>24000</v>
      </c>
      <c r="F247" s="146">
        <f>SUM(E247/D247)*100</f>
        <v>40</v>
      </c>
    </row>
    <row r="248" spans="1:6" ht="12" customHeight="1">
      <c r="A248" s="193"/>
      <c r="B248" s="167">
        <v>3811</v>
      </c>
      <c r="C248" s="178" t="s">
        <v>130</v>
      </c>
      <c r="D248" s="169">
        <v>60000</v>
      </c>
      <c r="E248" s="153">
        <v>24000</v>
      </c>
      <c r="F248" s="146"/>
    </row>
    <row r="249" spans="1:6" ht="13.5" customHeight="1">
      <c r="A249" s="196" t="s">
        <v>274</v>
      </c>
      <c r="B249" s="199" t="s">
        <v>275</v>
      </c>
      <c r="C249" s="209"/>
      <c r="D249" s="214">
        <f aca="true" t="shared" si="16" ref="D249:E251">SUM(D250)</f>
        <v>10000</v>
      </c>
      <c r="E249" s="214">
        <f t="shared" si="16"/>
        <v>0</v>
      </c>
      <c r="F249" s="146">
        <f>SUM(E249/D249)*100</f>
        <v>0</v>
      </c>
    </row>
    <row r="250" spans="1:6" ht="14.25" customHeight="1">
      <c r="A250" s="193"/>
      <c r="B250" s="158">
        <v>4</v>
      </c>
      <c r="C250" s="159" t="s">
        <v>181</v>
      </c>
      <c r="D250" s="214">
        <f t="shared" si="16"/>
        <v>10000</v>
      </c>
      <c r="E250" s="214">
        <f t="shared" si="16"/>
        <v>0</v>
      </c>
      <c r="F250" s="146">
        <f>SUM(E250/D250)*100</f>
        <v>0</v>
      </c>
    </row>
    <row r="251" spans="1:6" ht="13.5" customHeight="1">
      <c r="A251" s="193"/>
      <c r="B251" s="219">
        <v>42</v>
      </c>
      <c r="C251" s="143" t="s">
        <v>182</v>
      </c>
      <c r="D251" s="177">
        <f t="shared" si="16"/>
        <v>10000</v>
      </c>
      <c r="E251" s="177">
        <f t="shared" si="16"/>
        <v>0</v>
      </c>
      <c r="F251" s="146">
        <f>SUM(E251/D251)*100</f>
        <v>0</v>
      </c>
    </row>
    <row r="252" spans="1:6" ht="13.5" customHeight="1">
      <c r="A252" s="193"/>
      <c r="B252" s="219">
        <v>421</v>
      </c>
      <c r="C252" s="143" t="s">
        <v>135</v>
      </c>
      <c r="D252" s="177">
        <f>SUM(D253)</f>
        <v>10000</v>
      </c>
      <c r="E252" s="177">
        <f>SUM(E253)</f>
        <v>0</v>
      </c>
      <c r="F252" s="146">
        <f>SUM(E252/D252)*100</f>
        <v>0</v>
      </c>
    </row>
    <row r="253" spans="1:6" ht="13.5" customHeight="1">
      <c r="A253" s="193"/>
      <c r="B253" s="180">
        <v>42126</v>
      </c>
      <c r="C253" s="165" t="s">
        <v>332</v>
      </c>
      <c r="D253" s="218">
        <v>10000</v>
      </c>
      <c r="E253" s="153"/>
      <c r="F253" s="146"/>
    </row>
    <row r="254" spans="1:6" ht="12.75" customHeight="1">
      <c r="A254" s="193"/>
      <c r="B254" s="163" t="s">
        <v>259</v>
      </c>
      <c r="C254" s="151"/>
      <c r="D254" s="228"/>
      <c r="E254" s="228"/>
      <c r="F254" s="146"/>
    </row>
    <row r="255" spans="1:6" ht="12.75" customHeight="1">
      <c r="A255" s="196" t="s">
        <v>296</v>
      </c>
      <c r="B255" s="290" t="s">
        <v>297</v>
      </c>
      <c r="C255" s="290"/>
      <c r="D255" s="211">
        <f>SUM(D256,D264)</f>
        <v>99270</v>
      </c>
      <c r="E255" s="211">
        <f>SUM(E256,E264)</f>
        <v>18903</v>
      </c>
      <c r="F255" s="206">
        <f>SUM(E255/D255)*100</f>
        <v>19.0420066485343</v>
      </c>
    </row>
    <row r="256" spans="1:6" ht="12.75" customHeight="1">
      <c r="A256" s="196" t="s">
        <v>295</v>
      </c>
      <c r="B256" s="287" t="s">
        <v>260</v>
      </c>
      <c r="C256" s="287"/>
      <c r="D256" s="189">
        <f>SUM(D257)</f>
        <v>49270</v>
      </c>
      <c r="E256" s="189">
        <f>SUM(E257)</f>
        <v>18903</v>
      </c>
      <c r="F256" s="146">
        <f>SUM(E256/D256)*100</f>
        <v>38.366145727623305</v>
      </c>
    </row>
    <row r="257" spans="1:6" ht="12.75" customHeight="1">
      <c r="A257" s="193"/>
      <c r="B257" s="158">
        <v>3</v>
      </c>
      <c r="C257" s="159" t="s">
        <v>168</v>
      </c>
      <c r="D257" s="189">
        <f>SUM(D258+D260+D262)</f>
        <v>49270</v>
      </c>
      <c r="E257" s="189">
        <f>SUM(E258+E260+E262)</f>
        <v>18903</v>
      </c>
      <c r="F257" s="146">
        <f>SUM(E257/D257)*100</f>
        <v>38.366145727623305</v>
      </c>
    </row>
    <row r="258" spans="1:6" ht="12.75" customHeight="1">
      <c r="A258" s="193"/>
      <c r="B258" s="158">
        <v>322</v>
      </c>
      <c r="C258" s="159" t="s">
        <v>121</v>
      </c>
      <c r="D258" s="189">
        <f>SUM(D259)</f>
        <v>3000</v>
      </c>
      <c r="E258" s="189">
        <f>SUM(E259)</f>
        <v>0</v>
      </c>
      <c r="F258" s="146">
        <f>SUM(E258/D258)*100</f>
        <v>0</v>
      </c>
    </row>
    <row r="259" spans="1:6" ht="15.75" customHeight="1">
      <c r="A259" s="193"/>
      <c r="B259" s="230">
        <v>3224</v>
      </c>
      <c r="C259" s="231" t="s">
        <v>209</v>
      </c>
      <c r="D259" s="232">
        <v>3000</v>
      </c>
      <c r="E259" s="232"/>
      <c r="F259" s="146"/>
    </row>
    <row r="260" spans="1:6" ht="16.5" customHeight="1">
      <c r="A260" s="193"/>
      <c r="B260" s="158">
        <v>323</v>
      </c>
      <c r="C260" s="159" t="s">
        <v>99</v>
      </c>
      <c r="D260" s="189">
        <f>SUM(D261)</f>
        <v>6770</v>
      </c>
      <c r="E260" s="189">
        <f>SUM(E261)</f>
        <v>4840</v>
      </c>
      <c r="F260" s="146">
        <f>SUM(E260/D260)*100</f>
        <v>71.49187592319055</v>
      </c>
    </row>
    <row r="261" spans="1:6" ht="16.5" customHeight="1">
      <c r="A261" s="193"/>
      <c r="B261" s="230">
        <v>3237</v>
      </c>
      <c r="C261" s="231" t="s">
        <v>106</v>
      </c>
      <c r="D261" s="169">
        <v>6770</v>
      </c>
      <c r="E261" s="232">
        <v>4840</v>
      </c>
      <c r="F261" s="146"/>
    </row>
    <row r="262" spans="1:6" ht="12.75">
      <c r="A262" s="193"/>
      <c r="B262" s="158">
        <v>366</v>
      </c>
      <c r="C262" s="159" t="s">
        <v>261</v>
      </c>
      <c r="D262" s="189">
        <f>SUM(D263)</f>
        <v>39500</v>
      </c>
      <c r="E262" s="189">
        <f>SUM(E263)</f>
        <v>14063</v>
      </c>
      <c r="F262" s="146">
        <f>SUM(E262/D262)*100</f>
        <v>35.60253164556962</v>
      </c>
    </row>
    <row r="263" spans="1:6" ht="12.75">
      <c r="A263" s="193"/>
      <c r="B263" s="230">
        <v>3661</v>
      </c>
      <c r="C263" s="231" t="s">
        <v>337</v>
      </c>
      <c r="D263" s="169">
        <v>39500</v>
      </c>
      <c r="E263" s="232">
        <v>14063</v>
      </c>
      <c r="F263" s="146"/>
    </row>
    <row r="264" spans="1:6" ht="12.75">
      <c r="A264" s="233" t="s">
        <v>333</v>
      </c>
      <c r="B264" s="289" t="s">
        <v>334</v>
      </c>
      <c r="C264" s="289"/>
      <c r="D264" s="212">
        <f>SUM(D265)</f>
        <v>50000</v>
      </c>
      <c r="E264" s="212">
        <f>SUM(E265)</f>
        <v>0</v>
      </c>
      <c r="F264" s="146">
        <f>SUM(E264/D264)*100</f>
        <v>0</v>
      </c>
    </row>
    <row r="265" spans="1:249" s="42" customFormat="1" ht="12.75" customHeight="1">
      <c r="A265" s="208"/>
      <c r="B265" s="158">
        <v>422</v>
      </c>
      <c r="C265" s="159" t="s">
        <v>139</v>
      </c>
      <c r="D265" s="216">
        <f>SUM(D266)</f>
        <v>50000</v>
      </c>
      <c r="E265" s="216">
        <f>SUM(E266)</f>
        <v>0</v>
      </c>
      <c r="F265" s="14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  <c r="IN265" s="26"/>
      <c r="IO265" s="26"/>
    </row>
    <row r="266" spans="1:249" s="256" customFormat="1" ht="12.75" customHeight="1">
      <c r="A266" s="193"/>
      <c r="B266" s="230">
        <v>4227</v>
      </c>
      <c r="C266" s="231" t="s">
        <v>335</v>
      </c>
      <c r="D266" s="218">
        <v>50000</v>
      </c>
      <c r="E266" s="232"/>
      <c r="F266" s="187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</row>
    <row r="267" spans="1:6" ht="13.5">
      <c r="A267" s="196" t="s">
        <v>298</v>
      </c>
      <c r="B267" s="288" t="s">
        <v>300</v>
      </c>
      <c r="C267" s="288"/>
      <c r="D267" s="250">
        <f>SUM(D268,D270)</f>
        <v>90000</v>
      </c>
      <c r="E267" s="250">
        <f>SUM(E268,E270)</f>
        <v>15000</v>
      </c>
      <c r="F267" s="251"/>
    </row>
    <row r="268" spans="1:6" ht="12.75">
      <c r="A268" s="193"/>
      <c r="B268" s="158">
        <v>381</v>
      </c>
      <c r="C268" s="159" t="s">
        <v>129</v>
      </c>
      <c r="D268" s="189">
        <f>SUM(D269)</f>
        <v>70000</v>
      </c>
      <c r="E268" s="189">
        <f>SUM(E269)</f>
        <v>0</v>
      </c>
      <c r="F268" s="146">
        <f>SUM(E268/D268)*100</f>
        <v>0</v>
      </c>
    </row>
    <row r="269" spans="1:6" ht="12.75">
      <c r="A269" s="193"/>
      <c r="B269" s="230">
        <v>3811</v>
      </c>
      <c r="C269" s="231" t="s">
        <v>262</v>
      </c>
      <c r="D269" s="218">
        <v>70000</v>
      </c>
      <c r="E269" s="232">
        <v>0</v>
      </c>
      <c r="F269" s="146"/>
    </row>
    <row r="270" spans="1:6" ht="12.75">
      <c r="A270" s="193"/>
      <c r="B270" s="158">
        <v>329</v>
      </c>
      <c r="C270" s="159" t="s">
        <v>201</v>
      </c>
      <c r="D270" s="189">
        <f>SUM(D271)</f>
        <v>20000</v>
      </c>
      <c r="E270" s="189">
        <f>SUM(E271)</f>
        <v>15000</v>
      </c>
      <c r="F270" s="146">
        <f>SUM(E270/D270)*100</f>
        <v>75</v>
      </c>
    </row>
    <row r="271" spans="1:6" ht="12.75" customHeight="1">
      <c r="A271" s="193"/>
      <c r="B271" s="230">
        <v>3299</v>
      </c>
      <c r="C271" s="231" t="s">
        <v>263</v>
      </c>
      <c r="D271" s="218">
        <v>20000</v>
      </c>
      <c r="E271" s="232">
        <v>15000</v>
      </c>
      <c r="F271" s="146"/>
    </row>
    <row r="272" spans="1:6" ht="12.75" customHeight="1">
      <c r="A272" s="193"/>
      <c r="B272" s="230"/>
      <c r="C272" s="231"/>
      <c r="D272" s="218"/>
      <c r="E272" s="232"/>
      <c r="F272" s="146"/>
    </row>
    <row r="273" spans="1:6" s="13" customFormat="1" ht="12.75" customHeight="1">
      <c r="A273" s="193"/>
      <c r="B273" s="163" t="s">
        <v>264</v>
      </c>
      <c r="C273" s="202"/>
      <c r="D273" s="210"/>
      <c r="E273" s="210"/>
      <c r="F273" s="146"/>
    </row>
    <row r="274" spans="1:6" ht="15" customHeight="1">
      <c r="A274" s="91"/>
      <c r="B274" s="154"/>
      <c r="C274" s="126"/>
      <c r="D274" s="246"/>
      <c r="E274" s="247"/>
      <c r="F274" s="248"/>
    </row>
    <row r="275" spans="1:6" ht="13.5" customHeight="1">
      <c r="A275" s="193"/>
      <c r="B275" s="163" t="s">
        <v>276</v>
      </c>
      <c r="C275" s="151"/>
      <c r="D275" s="228"/>
      <c r="E275" s="228"/>
      <c r="F275" s="146"/>
    </row>
    <row r="276" spans="1:6" ht="14.25" customHeight="1">
      <c r="A276" s="193"/>
      <c r="B276" s="163" t="s">
        <v>283</v>
      </c>
      <c r="C276" s="193"/>
      <c r="D276" s="252">
        <v>467851</v>
      </c>
      <c r="E276" s="249">
        <v>458092.23</v>
      </c>
      <c r="F276" s="146"/>
    </row>
    <row r="277" ht="14.25" customHeight="1"/>
    <row r="278" ht="12" customHeight="1"/>
    <row r="279" ht="17.25" customHeight="1"/>
    <row r="280" ht="14.25" customHeight="1"/>
    <row r="281" ht="14.25" customHeight="1"/>
  </sheetData>
  <sheetProtection selectLockedCells="1" selectUnlockedCells="1"/>
  <mergeCells count="38">
    <mergeCell ref="D1:E1"/>
    <mergeCell ref="B2:F2"/>
    <mergeCell ref="B3:F3"/>
    <mergeCell ref="B4:F4"/>
    <mergeCell ref="B5:F5"/>
    <mergeCell ref="B7:C7"/>
    <mergeCell ref="B11:C11"/>
    <mergeCell ref="B23:C23"/>
    <mergeCell ref="B32:C32"/>
    <mergeCell ref="B33:C33"/>
    <mergeCell ref="B48:C48"/>
    <mergeCell ref="B81:C81"/>
    <mergeCell ref="B155:C155"/>
    <mergeCell ref="B89:C89"/>
    <mergeCell ref="B90:C90"/>
    <mergeCell ref="B111:C111"/>
    <mergeCell ref="B123:C123"/>
    <mergeCell ref="B119:C119"/>
    <mergeCell ref="B128:C128"/>
    <mergeCell ref="B160:C160"/>
    <mergeCell ref="B161:C161"/>
    <mergeCell ref="B166:C166"/>
    <mergeCell ref="B202:C202"/>
    <mergeCell ref="B213:C213"/>
    <mergeCell ref="B133:C133"/>
    <mergeCell ref="B146:C146"/>
    <mergeCell ref="B154:C154"/>
    <mergeCell ref="B138:C138"/>
    <mergeCell ref="B142:C142"/>
    <mergeCell ref="B256:C256"/>
    <mergeCell ref="B267:C267"/>
    <mergeCell ref="B264:C264"/>
    <mergeCell ref="B255:C255"/>
    <mergeCell ref="B184:C184"/>
    <mergeCell ref="B185:C185"/>
    <mergeCell ref="B196:C196"/>
    <mergeCell ref="B201:C201"/>
    <mergeCell ref="B236:C236"/>
  </mergeCells>
  <printOptions/>
  <pageMargins left="0.5513888888888889" right="0.19652777777777777" top="0.6694444444444445" bottom="0.4722222222222222" header="0.27569444444444446" footer="0.2361111111111111"/>
  <pageSetup horizontalDpi="300" verticalDpi="300" orientation="landscape" paperSize="9" r:id="rId1"/>
  <headerFooter alignWithMargins="0">
    <oddHeader>&amp;R&amp;"Times New Roman,Regular"&amp;12POSEBNI DIO 
PROGRAMSKA KLASIFIKACIJA</oddHeader>
    <oddFooter xml:space="preserve">&amp;C- &amp;P+12 -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Vesna</cp:lastModifiedBy>
  <cp:lastPrinted>2016-08-26T13:09:17Z</cp:lastPrinted>
  <dcterms:created xsi:type="dcterms:W3CDTF">2016-08-24T08:15:13Z</dcterms:created>
  <dcterms:modified xsi:type="dcterms:W3CDTF">2016-12-17T07:48:50Z</dcterms:modified>
  <cp:category/>
  <cp:version/>
  <cp:contentType/>
  <cp:contentStatus/>
</cp:coreProperties>
</file>